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atome\Ensino\2Ciclo-ModelacaoRecursosFlorestais\Exercicios\Ingles\6 YieldTables - Exercises\"/>
    </mc:Choice>
  </mc:AlternateContent>
  <bookViews>
    <workbookView xWindow="0" yWindow="0" windowWidth="20490" windowHeight="7695"/>
  </bookViews>
  <sheets>
    <sheet name="Sheet1" sheetId="1" r:id="rId1"/>
  </sheets>
  <definedNames>
    <definedName name="Fw">Sheet1!$B$3</definedName>
    <definedName name="S">Sheet1!$B$2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L10" i="1"/>
  <c r="N12" i="1"/>
  <c r="N13" i="1"/>
  <c r="N14" i="1"/>
  <c r="N15" i="1"/>
  <c r="N16" i="1"/>
  <c r="N17" i="1"/>
  <c r="N18" i="1"/>
  <c r="N19" i="1"/>
  <c r="N20" i="1"/>
  <c r="N21" i="1"/>
  <c r="N22" i="1"/>
  <c r="K8" i="1"/>
  <c r="D11" i="1"/>
  <c r="E11" i="1" s="1"/>
  <c r="B9" i="1"/>
  <c r="B10" i="1"/>
  <c r="C10" i="1" s="1"/>
  <c r="H10" i="1" s="1"/>
  <c r="B11" i="1"/>
  <c r="C11" i="1" s="1"/>
  <c r="A12" i="1"/>
  <c r="B12" i="1" s="1"/>
  <c r="K12" i="1" s="1"/>
  <c r="A13" i="1"/>
  <c r="B13" i="1" s="1"/>
  <c r="C13" i="1" s="1"/>
  <c r="A11" i="1"/>
  <c r="K13" i="1" l="1"/>
  <c r="M13" i="1" s="1"/>
  <c r="G11" i="1"/>
  <c r="K11" i="1"/>
  <c r="M12" i="1" s="1"/>
  <c r="H11" i="1"/>
  <c r="L13" i="1"/>
  <c r="L12" i="1"/>
  <c r="F11" i="1"/>
  <c r="C12" i="1"/>
  <c r="H12" i="1" s="1"/>
  <c r="D10" i="1"/>
  <c r="D13" i="1"/>
  <c r="A14" i="1"/>
  <c r="L11" i="1" l="1"/>
  <c r="M11" i="1"/>
  <c r="F13" i="1"/>
  <c r="G10" i="1"/>
  <c r="I10" i="1" s="1"/>
  <c r="J10" i="1" s="1"/>
  <c r="I11" i="1" s="1"/>
  <c r="J11" i="1" s="1"/>
  <c r="F10" i="1"/>
  <c r="E13" i="1"/>
  <c r="G13" i="1" s="1"/>
  <c r="D12" i="1"/>
  <c r="F12" i="1" s="1"/>
  <c r="H13" i="1"/>
  <c r="E10" i="1"/>
  <c r="B14" i="1"/>
  <c r="K14" i="1" s="1"/>
  <c r="A15" i="1"/>
  <c r="E12" i="1" l="1"/>
  <c r="M14" i="1"/>
  <c r="L14" i="1"/>
  <c r="G12" i="1"/>
  <c r="I12" i="1" s="1"/>
  <c r="J12" i="1" s="1"/>
  <c r="I13" i="1" s="1"/>
  <c r="J13" i="1" s="1"/>
  <c r="C14" i="1"/>
  <c r="A16" i="1"/>
  <c r="B15" i="1"/>
  <c r="K15" i="1" s="1"/>
  <c r="M15" i="1" l="1"/>
  <c r="L15" i="1"/>
  <c r="D14" i="1"/>
  <c r="E14" i="1" s="1"/>
  <c r="H14" i="1"/>
  <c r="C15" i="1"/>
  <c r="D15" i="1"/>
  <c r="A17" i="1"/>
  <c r="B16" i="1"/>
  <c r="K16" i="1" s="1"/>
  <c r="F15" i="1" l="1"/>
  <c r="H15" i="1"/>
  <c r="M16" i="1"/>
  <c r="L16" i="1"/>
  <c r="G14" i="1"/>
  <c r="I14" i="1" s="1"/>
  <c r="J14" i="1" s="1"/>
  <c r="F14" i="1"/>
  <c r="E15" i="1"/>
  <c r="G15" i="1" s="1"/>
  <c r="C16" i="1"/>
  <c r="A18" i="1"/>
  <c r="B17" i="1"/>
  <c r="K17" i="1" s="1"/>
  <c r="M17" i="1" l="1"/>
  <c r="L17" i="1"/>
  <c r="D16" i="1"/>
  <c r="I15" i="1"/>
  <c r="J15" i="1" s="1"/>
  <c r="H16" i="1"/>
  <c r="C17" i="1"/>
  <c r="H17" i="1" s="1"/>
  <c r="D17" i="1"/>
  <c r="A19" i="1"/>
  <c r="B18" i="1"/>
  <c r="K18" i="1" s="1"/>
  <c r="F17" i="1" l="1"/>
  <c r="M18" i="1"/>
  <c r="L18" i="1"/>
  <c r="F16" i="1"/>
  <c r="E16" i="1"/>
  <c r="G16" i="1" s="1"/>
  <c r="I16" i="1" s="1"/>
  <c r="J16" i="1" s="1"/>
  <c r="E17" i="1"/>
  <c r="G17" i="1" s="1"/>
  <c r="C18" i="1"/>
  <c r="H18" i="1" s="1"/>
  <c r="A20" i="1"/>
  <c r="B19" i="1"/>
  <c r="K19" i="1" s="1"/>
  <c r="I17" i="1" l="1"/>
  <c r="J17" i="1" s="1"/>
  <c r="M19" i="1"/>
  <c r="L19" i="1"/>
  <c r="C19" i="1"/>
  <c r="H19" i="1" s="1"/>
  <c r="D18" i="1"/>
  <c r="A21" i="1"/>
  <c r="B20" i="1"/>
  <c r="K20" i="1" s="1"/>
  <c r="D19" i="1" l="1"/>
  <c r="F19" i="1"/>
  <c r="M20" i="1"/>
  <c r="L20" i="1"/>
  <c r="C20" i="1"/>
  <c r="H20" i="1"/>
  <c r="G18" i="1"/>
  <c r="I18" i="1" s="1"/>
  <c r="J18" i="1" s="1"/>
  <c r="J19" i="1" s="1"/>
  <c r="J20" i="1" s="1"/>
  <c r="J21" i="1" s="1"/>
  <c r="J22" i="1" s="1"/>
  <c r="F18" i="1"/>
  <c r="E18" i="1"/>
  <c r="D20" i="1"/>
  <c r="E19" i="1"/>
  <c r="G19" i="1" s="1"/>
  <c r="A22" i="1"/>
  <c r="B22" i="1" s="1"/>
  <c r="K22" i="1" s="1"/>
  <c r="B21" i="1"/>
  <c r="K21" i="1" s="1"/>
  <c r="M22" i="1" l="1"/>
  <c r="L22" i="1"/>
  <c r="F20" i="1"/>
  <c r="G20" i="1"/>
  <c r="M21" i="1"/>
  <c r="L21" i="1"/>
  <c r="C21" i="1"/>
  <c r="D21" i="1" s="1"/>
  <c r="H21" i="1"/>
  <c r="E20" i="1"/>
  <c r="F21" i="1" l="1"/>
  <c r="C22" i="1"/>
  <c r="D22" i="1" s="1"/>
  <c r="H22" i="1"/>
  <c r="E21" i="1"/>
  <c r="G21" i="1" s="1"/>
  <c r="F22" i="1" l="1"/>
  <c r="E22" i="1"/>
  <c r="G22" i="1" s="1"/>
</calcChain>
</file>

<file path=xl/sharedStrings.xml><?xml version="1.0" encoding="utf-8"?>
<sst xmlns="http://schemas.openxmlformats.org/spreadsheetml/2006/main" count="23" uniqueCount="22">
  <si>
    <t>t</t>
  </si>
  <si>
    <t>Site index</t>
  </si>
  <si>
    <t>hdom</t>
  </si>
  <si>
    <t>N</t>
  </si>
  <si>
    <t>dg</t>
  </si>
  <si>
    <t>hg</t>
  </si>
  <si>
    <t>G</t>
  </si>
  <si>
    <t>V</t>
  </si>
  <si>
    <t>standing stand after thinning</t>
  </si>
  <si>
    <t>Fw</t>
  </si>
  <si>
    <t>(m)</t>
  </si>
  <si>
    <t>(cm)</t>
  </si>
  <si>
    <r>
      <t>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</si>
  <si>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</si>
  <si>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Nthin</t>
  </si>
  <si>
    <t>Vthin</t>
  </si>
  <si>
    <t>Vtot</t>
  </si>
  <si>
    <t>increments</t>
  </si>
  <si>
    <t>mai</t>
  </si>
  <si>
    <t>cai</t>
  </si>
  <si>
    <t>tai</t>
  </si>
  <si>
    <r>
      <rPr>
        <sz val="10"/>
        <rFont val="Symbol"/>
        <family val="1"/>
        <charset val="2"/>
      </rPr>
      <t>S</t>
    </r>
    <r>
      <rPr>
        <sz val="10"/>
        <rFont val="Arial"/>
        <family val="2"/>
      </rPr>
      <t>Vthin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</si>
</sst>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/>
    <xf numFmtId="164" fontId="4" fillId="2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tabSelected="1" topLeftCell="B7" zoomScale="150" zoomScaleNormal="150" workbookViewId="0">
      <selection activeCell="I12" sqref="I12:J21"/>
    </sheetView>
  </sheetViews>
  <sheetFormatPr defaultRowHeight="15" x14ac:dyDescent="0.25"/>
  <sheetData>
    <row r="2" spans="1:14" x14ac:dyDescent="0.25">
      <c r="A2" s="7" t="s">
        <v>1</v>
      </c>
      <c r="B2">
        <v>20</v>
      </c>
    </row>
    <row r="3" spans="1:14" x14ac:dyDescent="0.25">
      <c r="A3" s="7" t="s">
        <v>9</v>
      </c>
      <c r="B3">
        <v>0.27</v>
      </c>
    </row>
    <row r="6" spans="1:14" x14ac:dyDescent="0.25">
      <c r="B6" s="4" t="s">
        <v>8</v>
      </c>
      <c r="C6" s="5"/>
      <c r="D6" s="5"/>
      <c r="E6" s="5"/>
      <c r="F6" s="5"/>
      <c r="G6" s="6"/>
      <c r="H6" s="4"/>
      <c r="I6" s="5"/>
      <c r="J6" s="6"/>
      <c r="L6" s="3" t="s">
        <v>17</v>
      </c>
      <c r="M6" s="3"/>
    </row>
    <row r="7" spans="1:14" s="7" customFormat="1" x14ac:dyDescent="0.25">
      <c r="A7" s="7" t="s">
        <v>0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14</v>
      </c>
      <c r="I7" s="7" t="s">
        <v>15</v>
      </c>
      <c r="J7" s="11" t="s">
        <v>21</v>
      </c>
      <c r="K7" s="7" t="s">
        <v>16</v>
      </c>
      <c r="L7" s="7" t="s">
        <v>18</v>
      </c>
      <c r="M7" s="7" t="s">
        <v>19</v>
      </c>
      <c r="N7" s="7" t="s">
        <v>20</v>
      </c>
    </row>
    <row r="8" spans="1:14" s="7" customFormat="1" ht="17.25" x14ac:dyDescent="0.25">
      <c r="B8" s="7" t="s">
        <v>10</v>
      </c>
      <c r="D8" s="7" t="s">
        <v>11</v>
      </c>
      <c r="E8" s="7" t="s">
        <v>10</v>
      </c>
      <c r="F8" s="7" t="s">
        <v>12</v>
      </c>
      <c r="G8" s="7" t="s">
        <v>13</v>
      </c>
      <c r="K8" s="7" t="str">
        <f>G8</f>
        <v>(m3ha-1)</v>
      </c>
    </row>
    <row r="9" spans="1:14" s="7" customFormat="1" x14ac:dyDescent="0.25">
      <c r="A9" s="8">
        <v>20</v>
      </c>
      <c r="B9" s="9">
        <f>69*(S/69)^((50/A9)^0.458203)</f>
        <v>10.481759685277138</v>
      </c>
      <c r="C9" s="8">
        <v>2000</v>
      </c>
    </row>
    <row r="10" spans="1:14" x14ac:dyDescent="0.25">
      <c r="A10">
        <v>20</v>
      </c>
      <c r="B10" s="2">
        <f>69*(S/69)^((50/A10)^0.458203)</f>
        <v>10.481759685277138</v>
      </c>
      <c r="C10" s="1">
        <f>100^2/(Fw*B10)^2</f>
        <v>1248.5446407000018</v>
      </c>
      <c r="D10" s="2">
        <f>-4.3667+1.0153*B10+242.4157*1/SQRT(C10)</f>
        <v>13.13597700907512</v>
      </c>
      <c r="E10" s="2">
        <f>-0.172+0.2033*B10*LN(D10)+1.417*LN(D10)</f>
        <v>8.9652088093939017</v>
      </c>
      <c r="F10" s="2">
        <f>PI()/4*(D10/100)^2*C10</f>
        <v>16.920715191268407</v>
      </c>
      <c r="G10" s="10">
        <f>0.00005126*D10^2.0507*E10^0.8428*C10</f>
        <v>79.915568176443784</v>
      </c>
      <c r="H10" s="1">
        <f>C9-C10</f>
        <v>751.45535929999824</v>
      </c>
      <c r="I10" s="2">
        <f>K10-G10</f>
        <v>20.084431823556216</v>
      </c>
      <c r="J10" s="2">
        <f>I10</f>
        <v>20.084431823556216</v>
      </c>
      <c r="K10" s="10">
        <v>100</v>
      </c>
      <c r="L10" s="2">
        <f>K10/A10</f>
        <v>5</v>
      </c>
    </row>
    <row r="11" spans="1:14" x14ac:dyDescent="0.25">
      <c r="A11">
        <f>A10+5</f>
        <v>25</v>
      </c>
      <c r="B11" s="2">
        <f>69*(S/69)^((50/A11)^0.458203)</f>
        <v>12.588597161106906</v>
      </c>
      <c r="C11" s="1">
        <f>100^2/(Fw*B11)^2</f>
        <v>865.60109919187539</v>
      </c>
      <c r="D11" s="2">
        <f t="shared" ref="D11:D22" si="0">-4.3667+1.0153*B11+242.4157*1/SQRT(C11)</f>
        <v>16.65402139830675</v>
      </c>
      <c r="E11" s="2">
        <f t="shared" ref="E11:E22" si="1">-0.172+0.2033*B11*LN(D11)+1.417*LN(D11)</f>
        <v>11.011839569889316</v>
      </c>
      <c r="F11" s="2">
        <f t="shared" ref="F11:F22" si="2">PI()/4*(D11/100)^2*C11</f>
        <v>18.855841430145862</v>
      </c>
      <c r="G11" s="2">
        <f t="shared" ref="G11:G22" si="3">0.00005126*D11^2.0507*E11^0.8428*C11</f>
        <v>107.18775137368306</v>
      </c>
      <c r="H11" s="1">
        <f>C10-C11</f>
        <v>382.94354150812637</v>
      </c>
      <c r="I11" s="2">
        <f>K11-G11-J10</f>
        <v>5.0736968908271791</v>
      </c>
      <c r="J11" s="2">
        <f>I11+J10</f>
        <v>25.158128714383395</v>
      </c>
      <c r="K11" s="2">
        <f>EXP((7.4341+0.0093*S)-(15.1338+0.9646*S)*1/B11)</f>
        <v>132.34588008806645</v>
      </c>
      <c r="L11" s="2">
        <f>K11/A11</f>
        <v>5.2938352035226579</v>
      </c>
      <c r="M11" s="2">
        <f>(K11-K10)/(A11-A10)</f>
        <v>6.4691760176132904</v>
      </c>
      <c r="N11">
        <f>(A11+A10)/2</f>
        <v>22.5</v>
      </c>
    </row>
    <row r="12" spans="1:14" x14ac:dyDescent="0.25">
      <c r="A12">
        <f t="shared" ref="A12:A22" si="4">A11+5</f>
        <v>30</v>
      </c>
      <c r="B12" s="2">
        <f>69*(S/69)^((50/A12)^0.458203)</f>
        <v>14.427627783791582</v>
      </c>
      <c r="C12" s="1">
        <f>100^2/(Fw*B12)^2</f>
        <v>658.99574840503965</v>
      </c>
      <c r="D12" s="2">
        <f t="shared" si="0"/>
        <v>19.724875907961263</v>
      </c>
      <c r="E12" s="2">
        <f t="shared" si="1"/>
        <v>12.799588211786492</v>
      </c>
      <c r="F12" s="2">
        <f t="shared" si="2"/>
        <v>20.137291343581701</v>
      </c>
      <c r="G12" s="2">
        <f t="shared" si="3"/>
        <v>131.06652493136269</v>
      </c>
      <c r="H12" s="1">
        <f t="shared" ref="H12:H22" si="5">C11-C12</f>
        <v>206.60535078683574</v>
      </c>
      <c r="I12" s="2">
        <f>K12-G12-J11</f>
        <v>31.316331985565824</v>
      </c>
      <c r="J12" s="2">
        <f>I12+J11</f>
        <v>56.474460699949219</v>
      </c>
      <c r="K12" s="2">
        <f>EXP((7.4341+0.0093*S)-(15.1338+0.9646*S)*1/B12)</f>
        <v>187.54098563131191</v>
      </c>
      <c r="L12" s="2">
        <f t="shared" ref="L11:L22" si="6">K12/A12</f>
        <v>6.2513661877103974</v>
      </c>
      <c r="M12" s="2">
        <f t="shared" ref="M12:M22" si="7">(K12-K11)/(A12-A11)</f>
        <v>11.039021108649091</v>
      </c>
      <c r="N12">
        <f t="shared" ref="N12:N22" si="8">(A12+A11)/2</f>
        <v>27.5</v>
      </c>
    </row>
    <row r="13" spans="1:14" x14ac:dyDescent="0.25">
      <c r="A13">
        <f t="shared" si="4"/>
        <v>35</v>
      </c>
      <c r="B13" s="2">
        <f>69*(S/69)^((50/A13)^0.458203)</f>
        <v>16.052560628026367</v>
      </c>
      <c r="C13" s="1">
        <f>100^2/(Fw*B13)^2</f>
        <v>532.3335448407347</v>
      </c>
      <c r="D13" s="2">
        <f t="shared" si="0"/>
        <v>22.438225153510892</v>
      </c>
      <c r="E13" s="2">
        <f t="shared" si="1"/>
        <v>14.387895319975096</v>
      </c>
      <c r="F13" s="2">
        <f t="shared" si="2"/>
        <v>21.049933031309852</v>
      </c>
      <c r="G13" s="2">
        <f t="shared" si="3"/>
        <v>152.19299187964842</v>
      </c>
      <c r="H13" s="1">
        <f t="shared" si="5"/>
        <v>126.66220356430495</v>
      </c>
      <c r="I13" s="2">
        <f t="shared" ref="I13:I18" si="9">K13-G13-J12</f>
        <v>30.110126809017345</v>
      </c>
      <c r="J13" s="2">
        <f t="shared" ref="J13:J22" si="10">I13+J12</f>
        <v>86.584587508966564</v>
      </c>
      <c r="K13" s="2">
        <f>EXP((7.4341+0.0093*S)-(15.1338+0.9646*S)*1/B13)</f>
        <v>238.77757938861498</v>
      </c>
      <c r="L13" s="2">
        <f t="shared" si="6"/>
        <v>6.8222165539604278</v>
      </c>
      <c r="M13" s="2">
        <f t="shared" si="7"/>
        <v>10.247318751460615</v>
      </c>
      <c r="N13">
        <f t="shared" si="8"/>
        <v>32.5</v>
      </c>
    </row>
    <row r="14" spans="1:14" x14ac:dyDescent="0.25">
      <c r="A14">
        <f t="shared" si="4"/>
        <v>40</v>
      </c>
      <c r="B14" s="2">
        <f>69*(S/69)^((50/A14)^0.458203)</f>
        <v>17.503752121943602</v>
      </c>
      <c r="C14" s="1">
        <f>100^2/(Fw*B14)^2</f>
        <v>447.72378105213954</v>
      </c>
      <c r="D14" s="2">
        <f t="shared" si="0"/>
        <v>24.861457202231442</v>
      </c>
      <c r="E14" s="2">
        <f t="shared" si="1"/>
        <v>15.815908346376139</v>
      </c>
      <c r="F14" s="2">
        <f t="shared" si="2"/>
        <v>21.73467771223687</v>
      </c>
      <c r="G14" s="2">
        <f t="shared" si="3"/>
        <v>171.07701488475018</v>
      </c>
      <c r="H14" s="1">
        <f t="shared" si="5"/>
        <v>84.60976378859516</v>
      </c>
      <c r="I14" s="2">
        <f t="shared" si="9"/>
        <v>27.579021123308507</v>
      </c>
      <c r="J14" s="2">
        <f t="shared" si="10"/>
        <v>114.16360863227507</v>
      </c>
      <c r="K14" s="2">
        <f>EXP((7.4341+0.0093*S)-(15.1338+0.9646*S)*1/B14)</f>
        <v>285.24062351702526</v>
      </c>
      <c r="L14" s="2">
        <f t="shared" si="6"/>
        <v>7.1310155879256314</v>
      </c>
      <c r="M14" s="2">
        <f t="shared" si="7"/>
        <v>9.2926088256820556</v>
      </c>
      <c r="N14">
        <f t="shared" si="8"/>
        <v>37.5</v>
      </c>
    </row>
    <row r="15" spans="1:14" x14ac:dyDescent="0.25">
      <c r="A15">
        <f t="shared" si="4"/>
        <v>45</v>
      </c>
      <c r="B15" s="2">
        <f>69*(S/69)^((50/A15)^0.458203)</f>
        <v>18.811742929002914</v>
      </c>
      <c r="C15" s="1">
        <f>100^2/(Fw*B15)^2</f>
        <v>387.62734012927785</v>
      </c>
      <c r="D15" s="2">
        <f t="shared" si="0"/>
        <v>27.045569537773247</v>
      </c>
      <c r="E15" s="2">
        <f t="shared" si="1"/>
        <v>17.11172826734936</v>
      </c>
      <c r="F15" s="2">
        <f t="shared" si="2"/>
        <v>22.268786183847787</v>
      </c>
      <c r="G15" s="2">
        <f t="shared" si="3"/>
        <v>188.1103180067642</v>
      </c>
      <c r="H15" s="1">
        <f t="shared" si="5"/>
        <v>60.096440922861689</v>
      </c>
      <c r="I15" s="2">
        <f t="shared" si="9"/>
        <v>24.766403661909834</v>
      </c>
      <c r="J15" s="2">
        <f t="shared" si="10"/>
        <v>138.93001229418491</v>
      </c>
      <c r="K15" s="2">
        <f>EXP((7.4341+0.0093*S)-(15.1338+0.9646*S)*1/B15)</f>
        <v>327.04033030094911</v>
      </c>
      <c r="L15" s="2">
        <f t="shared" si="6"/>
        <v>7.2675628955766465</v>
      </c>
      <c r="M15" s="2">
        <f t="shared" si="7"/>
        <v>8.3599413567847698</v>
      </c>
      <c r="N15">
        <f t="shared" si="8"/>
        <v>42.5</v>
      </c>
    </row>
    <row r="16" spans="1:14" x14ac:dyDescent="0.25">
      <c r="A16">
        <f t="shared" si="4"/>
        <v>50</v>
      </c>
      <c r="B16" s="2">
        <f>69*(S/69)^((50/A16)^0.458203)</f>
        <v>20</v>
      </c>
      <c r="C16" s="1">
        <f>100^2/(Fw*B16)^2</f>
        <v>342.93552812071329</v>
      </c>
      <c r="D16" s="2">
        <f t="shared" si="0"/>
        <v>29.029747800000003</v>
      </c>
      <c r="E16" s="2">
        <f t="shared" si="1"/>
        <v>18.29650453885079</v>
      </c>
      <c r="F16" s="2">
        <f t="shared" si="2"/>
        <v>22.698067721366531</v>
      </c>
      <c r="G16" s="2">
        <f t="shared" si="3"/>
        <v>203.59523966891922</v>
      </c>
      <c r="H16" s="1">
        <f t="shared" si="5"/>
        <v>44.691812008564568</v>
      </c>
      <c r="I16" s="2">
        <f t="shared" si="9"/>
        <v>22.078079677749855</v>
      </c>
      <c r="J16" s="2">
        <f t="shared" si="10"/>
        <v>161.00809197193476</v>
      </c>
      <c r="K16" s="2">
        <f>EXP((7.4341+0.0093*S)-(15.1338+0.9646*S)*1/B16)</f>
        <v>364.60333164085398</v>
      </c>
      <c r="L16" s="2">
        <f t="shared" si="6"/>
        <v>7.2920666328170798</v>
      </c>
      <c r="M16" s="2">
        <f t="shared" si="7"/>
        <v>7.5126002679809742</v>
      </c>
      <c r="N16">
        <f t="shared" si="8"/>
        <v>47.5</v>
      </c>
    </row>
    <row r="17" spans="1:14" x14ac:dyDescent="0.25">
      <c r="A17">
        <f t="shared" si="4"/>
        <v>55</v>
      </c>
      <c r="B17" s="2">
        <f>69*(S/69)^((50/A17)^0.458203)</f>
        <v>21.086856222839685</v>
      </c>
      <c r="C17" s="1">
        <f>100^2/(Fw*B17)^2</f>
        <v>308.49547479770888</v>
      </c>
      <c r="D17" s="2">
        <f t="shared" si="0"/>
        <v>30.844604655608542</v>
      </c>
      <c r="E17" s="2">
        <f t="shared" si="1"/>
        <v>19.38665390463235</v>
      </c>
      <c r="F17" s="2">
        <f t="shared" si="2"/>
        <v>23.051388782288381</v>
      </c>
      <c r="G17" s="2">
        <f t="shared" si="3"/>
        <v>217.76827449541253</v>
      </c>
      <c r="H17" s="1">
        <f t="shared" si="5"/>
        <v>34.440053323004406</v>
      </c>
      <c r="I17" s="2">
        <f t="shared" si="9"/>
        <v>19.652318455615244</v>
      </c>
      <c r="J17" s="2">
        <f t="shared" si="10"/>
        <v>180.66041042755</v>
      </c>
      <c r="K17" s="2">
        <f>EXP((7.4341+0.0093*S)-(15.1338+0.9646*S)*1/B17)</f>
        <v>398.42868492296253</v>
      </c>
      <c r="L17" s="2">
        <f t="shared" si="6"/>
        <v>7.2441579076902283</v>
      </c>
      <c r="M17" s="2">
        <f t="shared" si="7"/>
        <v>6.7650706564217105</v>
      </c>
      <c r="N17">
        <f t="shared" si="8"/>
        <v>52.5</v>
      </c>
    </row>
    <row r="18" spans="1:14" x14ac:dyDescent="0.25">
      <c r="A18">
        <f t="shared" si="4"/>
        <v>60</v>
      </c>
      <c r="B18" s="2">
        <f>69*(S/69)^((50/A18)^0.458203)</f>
        <v>22.086862554132061</v>
      </c>
      <c r="C18" s="1">
        <f>100^2/(Fw*B18)^2</f>
        <v>281.19294129496376</v>
      </c>
      <c r="D18" s="2">
        <f t="shared" si="0"/>
        <v>32.514437617742303</v>
      </c>
      <c r="E18" s="2">
        <f t="shared" si="1"/>
        <v>20.395211021303091</v>
      </c>
      <c r="F18" s="2">
        <f t="shared" si="2"/>
        <v>23.347844342262686</v>
      </c>
      <c r="G18" s="2">
        <f t="shared" si="3"/>
        <v>230.81718760479365</v>
      </c>
      <c r="H18" s="1">
        <f t="shared" si="5"/>
        <v>27.302533502745121</v>
      </c>
      <c r="I18" s="2">
        <f t="shared" si="9"/>
        <v>17.51726458288735</v>
      </c>
      <c r="J18" s="2">
        <f t="shared" si="10"/>
        <v>198.17767501043735</v>
      </c>
      <c r="K18" s="2">
        <f>EXP((7.4341+0.0093*S)-(15.1338+0.9646*S)*1/B18)</f>
        <v>428.994862615231</v>
      </c>
      <c r="L18" s="2">
        <f t="shared" si="6"/>
        <v>7.1499143769205169</v>
      </c>
      <c r="M18" s="2">
        <f t="shared" si="7"/>
        <v>6.1132355384536936</v>
      </c>
      <c r="N18">
        <f t="shared" si="8"/>
        <v>57.5</v>
      </c>
    </row>
    <row r="19" spans="1:14" x14ac:dyDescent="0.25">
      <c r="A19">
        <f t="shared" si="4"/>
        <v>65</v>
      </c>
      <c r="B19" s="2">
        <f>69*(S/69)^((50/A19)^0.458203)</f>
        <v>23.0117374271118</v>
      </c>
      <c r="C19" s="1">
        <f>C18</f>
        <v>281.19294129496376</v>
      </c>
      <c r="D19" s="2">
        <f t="shared" si="0"/>
        <v>33.453463076278631</v>
      </c>
      <c r="E19" s="2">
        <f t="shared" si="1"/>
        <v>21.223401294356712</v>
      </c>
      <c r="F19" s="2">
        <f t="shared" si="2"/>
        <v>24.715901763820789</v>
      </c>
      <c r="G19" s="2">
        <f t="shared" si="3"/>
        <v>253.0428170500463</v>
      </c>
      <c r="H19" s="1">
        <f t="shared" si="5"/>
        <v>0</v>
      </c>
      <c r="I19" s="2">
        <v>0</v>
      </c>
      <c r="J19" s="2">
        <f t="shared" si="10"/>
        <v>198.17767501043735</v>
      </c>
      <c r="K19" s="2">
        <f>EXP((7.4341+0.0093*S)-(15.1338+0.9646*S)*1/B19)</f>
        <v>456.72868859880003</v>
      </c>
      <c r="L19" s="2">
        <f t="shared" si="6"/>
        <v>7.0265952092123083</v>
      </c>
      <c r="M19" s="2">
        <f t="shared" si="7"/>
        <v>5.5467651967138067</v>
      </c>
      <c r="N19">
        <f t="shared" si="8"/>
        <v>62.5</v>
      </c>
    </row>
    <row r="20" spans="1:14" x14ac:dyDescent="0.25">
      <c r="A20">
        <f t="shared" si="4"/>
        <v>70</v>
      </c>
      <c r="B20" s="2">
        <f>69*(S/69)^((50/A20)^0.458203)</f>
        <v>23.871042959485663</v>
      </c>
      <c r="C20" s="1">
        <f t="shared" ref="C20:C22" si="11">C19</f>
        <v>281.19294129496376</v>
      </c>
      <c r="D20" s="2">
        <f t="shared" si="0"/>
        <v>34.325915983297818</v>
      </c>
      <c r="E20" s="2">
        <f t="shared" si="1"/>
        <v>21.998037002084288</v>
      </c>
      <c r="F20" s="2">
        <f t="shared" si="2"/>
        <v>26.021873793956985</v>
      </c>
      <c r="G20" s="2">
        <f t="shared" si="3"/>
        <v>274.9441626864234</v>
      </c>
      <c r="H20" s="1">
        <f t="shared" si="5"/>
        <v>0</v>
      </c>
      <c r="I20" s="2">
        <v>0</v>
      </c>
      <c r="J20" s="2">
        <f t="shared" si="10"/>
        <v>198.17767501043735</v>
      </c>
      <c r="K20" s="2">
        <f>EXP((7.4341+0.0093*S)-(15.1338+0.9646*S)*1/B20)</f>
        <v>481.99929546266407</v>
      </c>
      <c r="L20" s="2">
        <f t="shared" si="6"/>
        <v>6.8857042208952013</v>
      </c>
      <c r="M20" s="2">
        <f t="shared" si="7"/>
        <v>5.0541213727728067</v>
      </c>
      <c r="N20">
        <f t="shared" si="8"/>
        <v>67.5</v>
      </c>
    </row>
    <row r="21" spans="1:14" x14ac:dyDescent="0.25">
      <c r="A21">
        <f t="shared" si="4"/>
        <v>75</v>
      </c>
      <c r="B21" s="2">
        <f>69*(S/69)^((50/A21)^0.458203)</f>
        <v>24.672674449388651</v>
      </c>
      <c r="C21" s="1">
        <f t="shared" si="11"/>
        <v>281.19294129496376</v>
      </c>
      <c r="D21" s="2">
        <f t="shared" si="0"/>
        <v>35.139812434996323</v>
      </c>
      <c r="E21" s="2">
        <f t="shared" si="1"/>
        <v>22.725039232719247</v>
      </c>
      <c r="F21" s="2">
        <f t="shared" si="2"/>
        <v>27.270504598581518</v>
      </c>
      <c r="G21" s="2">
        <f t="shared" si="3"/>
        <v>296.49408793970628</v>
      </c>
      <c r="H21" s="1">
        <f t="shared" si="5"/>
        <v>0</v>
      </c>
      <c r="I21" s="2">
        <v>0</v>
      </c>
      <c r="J21" s="2">
        <f t="shared" si="10"/>
        <v>198.17767501043735</v>
      </c>
      <c r="K21" s="2">
        <f>EXP((7.4341+0.0093*S)-(15.1338+0.9646*S)*1/B21)</f>
        <v>505.12165293586969</v>
      </c>
      <c r="L21" s="2">
        <f t="shared" si="6"/>
        <v>6.7349553724782627</v>
      </c>
      <c r="M21" s="2">
        <f t="shared" si="7"/>
        <v>4.6244714946411252</v>
      </c>
      <c r="N21">
        <f t="shared" si="8"/>
        <v>72.5</v>
      </c>
    </row>
    <row r="22" spans="1:14" x14ac:dyDescent="0.25">
      <c r="A22">
        <f t="shared" si="4"/>
        <v>80</v>
      </c>
      <c r="B22" s="2">
        <f>69*(S/69)^((50/A22)^0.458203)</f>
        <v>25.423220508157669</v>
      </c>
      <c r="C22" s="1">
        <f t="shared" si="11"/>
        <v>281.19294129496376</v>
      </c>
      <c r="D22" s="2">
        <f t="shared" si="0"/>
        <v>35.901841848464507</v>
      </c>
      <c r="E22" s="2">
        <f t="shared" si="1"/>
        <v>23.409429162741308</v>
      </c>
      <c r="F22" s="2">
        <f t="shared" si="2"/>
        <v>28.466085852005897</v>
      </c>
      <c r="G22" s="2">
        <f t="shared" si="3"/>
        <v>317.67532259304744</v>
      </c>
      <c r="H22" s="1">
        <f t="shared" si="5"/>
        <v>0</v>
      </c>
      <c r="I22" s="2">
        <v>0</v>
      </c>
      <c r="J22" s="2">
        <f t="shared" si="10"/>
        <v>198.17767501043735</v>
      </c>
      <c r="K22" s="2">
        <f>EXP((7.4341+0.0093*S)-(15.1338+0.9646*S)*1/B22)</f>
        <v>526.36319548394329</v>
      </c>
      <c r="L22" s="2">
        <f t="shared" si="6"/>
        <v>6.5795399435492907</v>
      </c>
      <c r="M22" s="2">
        <f t="shared" si="7"/>
        <v>4.2483085096147191</v>
      </c>
      <c r="N22">
        <f t="shared" si="8"/>
        <v>77.5</v>
      </c>
    </row>
    <row r="23" spans="1:14" x14ac:dyDescent="0.25">
      <c r="B23" s="2"/>
    </row>
    <row r="24" spans="1:14" x14ac:dyDescent="0.25">
      <c r="B24" s="2"/>
    </row>
    <row r="25" spans="1:14" x14ac:dyDescent="0.25">
      <c r="B25" s="2"/>
    </row>
    <row r="26" spans="1:14" x14ac:dyDescent="0.25">
      <c r="B26" s="2"/>
    </row>
  </sheetData>
  <mergeCells count="3">
    <mergeCell ref="B6:G6"/>
    <mergeCell ref="H6:J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Fw</vt:lpstr>
      <vt:lpstr>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Tomé</dc:creator>
  <cp:lastModifiedBy>Margarida Tomé</cp:lastModifiedBy>
  <dcterms:created xsi:type="dcterms:W3CDTF">2013-10-16T10:16:53Z</dcterms:created>
  <dcterms:modified xsi:type="dcterms:W3CDTF">2013-10-16T11:23:02Z</dcterms:modified>
</cp:coreProperties>
</file>