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gatome\Ensino\3PG\"/>
    </mc:Choice>
  </mc:AlternateContent>
  <bookViews>
    <workbookView xWindow="120" yWindow="60" windowWidth="19035" windowHeight="8505" activeTab="6"/>
  </bookViews>
  <sheets>
    <sheet name="NPP-QI" sheetId="8" r:id="rId1"/>
    <sheet name="RadIntercept" sheetId="1" r:id="rId2"/>
    <sheet name="fT" sheetId="2" r:id="rId3"/>
    <sheet name="fF" sheetId="4" r:id="rId4"/>
    <sheet name="fSW" sheetId="5" r:id="rId5"/>
    <sheet name="fVPD" sheetId="6" r:id="rId6"/>
    <sheet name="fage" sheetId="7" r:id="rId7"/>
    <sheet name="Sheet3" sheetId="3" r:id="rId8"/>
  </sheets>
  <definedNames>
    <definedName name="k">RadIntercept!$B$7</definedName>
    <definedName name="kD">fVPD!$B$5</definedName>
    <definedName name="kF">fF!$B$5</definedName>
    <definedName name="nage">fage!$B$7</definedName>
    <definedName name="rage">fage!$B$5</definedName>
    <definedName name="Tmax">fT!$B$7</definedName>
    <definedName name="Tmin">fT!$B$5</definedName>
    <definedName name="Topt">fT!$B$6</definedName>
  </definedNames>
  <calcPr calcId="152511"/>
</workbook>
</file>

<file path=xl/calcChain.xml><?xml version="1.0" encoding="utf-8"?>
<calcChain xmlns="http://schemas.openxmlformats.org/spreadsheetml/2006/main">
  <c r="E39" i="7" l="1"/>
  <c r="E40" i="7"/>
  <c r="E41" i="7"/>
  <c r="E42" i="7"/>
  <c r="E43" i="7"/>
  <c r="E44" i="7"/>
  <c r="E45" i="7"/>
  <c r="E46" i="7"/>
  <c r="E47" i="7"/>
  <c r="E48" i="7"/>
  <c r="D38" i="7"/>
  <c r="E38" i="7"/>
  <c r="C39" i="7"/>
  <c r="C40" i="7"/>
  <c r="C41" i="7"/>
  <c r="C42" i="7"/>
  <c r="C43" i="7"/>
  <c r="C44" i="7"/>
  <c r="C45" i="7"/>
  <c r="C46" i="7"/>
  <c r="C47" i="7"/>
  <c r="C48" i="7"/>
  <c r="C38" i="7"/>
  <c r="C36" i="7"/>
  <c r="C35" i="7"/>
  <c r="D39" i="7"/>
  <c r="D40" i="7"/>
  <c r="D41" i="7"/>
  <c r="D42" i="7"/>
  <c r="D43" i="7"/>
  <c r="D44" i="7"/>
  <c r="D45" i="7"/>
  <c r="D46" i="7"/>
  <c r="D47" i="7"/>
  <c r="D48" i="7"/>
  <c r="B39" i="7"/>
  <c r="B40" i="7"/>
  <c r="B41" i="7"/>
  <c r="B42" i="7"/>
  <c r="B43" i="7"/>
  <c r="B44" i="7"/>
  <c r="B45" i="7"/>
  <c r="B46" i="7"/>
  <c r="B47" i="7"/>
  <c r="B48" i="7"/>
  <c r="B38" i="7"/>
  <c r="A40" i="7"/>
  <c r="A41" i="7"/>
  <c r="A42" i="7"/>
  <c r="A43" i="7"/>
  <c r="A44" i="7" s="1"/>
  <c r="A45" i="7" s="1"/>
  <c r="A46" i="7" s="1"/>
  <c r="A47" i="7" s="1"/>
  <c r="A48" i="7" s="1"/>
  <c r="A39" i="7"/>
  <c r="B33" i="7"/>
  <c r="B36" i="8" l="1"/>
  <c r="B37" i="8" l="1"/>
  <c r="B38" i="8"/>
  <c r="B39" i="8"/>
  <c r="D39" i="8"/>
  <c r="D38" i="8"/>
  <c r="D37" i="8"/>
  <c r="D36" i="8"/>
  <c r="E36" i="8" s="1"/>
  <c r="F36" i="8" s="1"/>
  <c r="I36" i="8" s="1"/>
  <c r="C5" i="8"/>
  <c r="D5" i="8" s="1"/>
  <c r="C6" i="8"/>
  <c r="D6" i="8" s="1"/>
  <c r="C7" i="8"/>
  <c r="D7" i="8" s="1"/>
  <c r="C4" i="8"/>
  <c r="D4" i="8" s="1"/>
  <c r="E38" i="8" l="1"/>
  <c r="F38" i="8" s="1"/>
  <c r="E37" i="8"/>
  <c r="F37" i="8" s="1"/>
  <c r="E39" i="8"/>
  <c r="F39" i="8" s="1"/>
  <c r="E5" i="8"/>
  <c r="E6" i="8"/>
  <c r="E7" i="8"/>
  <c r="E4" i="8"/>
  <c r="H4" i="8" s="1"/>
  <c r="B34" i="4" l="1"/>
  <c r="B34" i="6"/>
  <c r="A35" i="6"/>
  <c r="A36" i="6" s="1"/>
  <c r="B36" i="6" s="1"/>
  <c r="E33" i="5"/>
  <c r="E32" i="5"/>
  <c r="E36" i="5" s="1"/>
  <c r="E40" i="5"/>
  <c r="B43" i="5"/>
  <c r="C33" i="5"/>
  <c r="C51" i="5" s="1"/>
  <c r="D33" i="5"/>
  <c r="B33" i="5"/>
  <c r="C32" i="5"/>
  <c r="D32" i="5"/>
  <c r="D36" i="5" s="1"/>
  <c r="B32" i="5"/>
  <c r="A37" i="5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C55" i="5" l="1"/>
  <c r="D46" i="5"/>
  <c r="C36" i="5"/>
  <c r="B55" i="5"/>
  <c r="B39" i="5"/>
  <c r="E53" i="5"/>
  <c r="D49" i="5"/>
  <c r="E44" i="5"/>
  <c r="C40" i="5"/>
  <c r="E37" i="5"/>
  <c r="C56" i="5"/>
  <c r="B51" i="5"/>
  <c r="D56" i="5"/>
  <c r="D52" i="5"/>
  <c r="E48" i="5"/>
  <c r="C43" i="5"/>
  <c r="D38" i="5"/>
  <c r="B37" i="5"/>
  <c r="D37" i="5"/>
  <c r="B47" i="5"/>
  <c r="E55" i="5"/>
  <c r="E51" i="5"/>
  <c r="C48" i="5"/>
  <c r="D41" i="5"/>
  <c r="B36" i="5"/>
  <c r="B53" i="5"/>
  <c r="B49" i="5"/>
  <c r="B45" i="5"/>
  <c r="B41" i="5"/>
  <c r="D54" i="5"/>
  <c r="C53" i="5"/>
  <c r="D50" i="5"/>
  <c r="C47" i="5"/>
  <c r="D45" i="5"/>
  <c r="C44" i="5"/>
  <c r="D42" i="5"/>
  <c r="C39" i="5"/>
  <c r="B56" i="5"/>
  <c r="B54" i="5"/>
  <c r="B52" i="5"/>
  <c r="B50" i="5"/>
  <c r="B48" i="5"/>
  <c r="B46" i="5"/>
  <c r="B44" i="5"/>
  <c r="B42" i="5"/>
  <c r="B40" i="5"/>
  <c r="B38" i="5"/>
  <c r="E56" i="5"/>
  <c r="D55" i="5"/>
  <c r="E54" i="5"/>
  <c r="C54" i="5"/>
  <c r="D53" i="5"/>
  <c r="E52" i="5"/>
  <c r="C52" i="5"/>
  <c r="D51" i="5"/>
  <c r="E50" i="5"/>
  <c r="C50" i="5"/>
  <c r="C49" i="5"/>
  <c r="D48" i="5"/>
  <c r="D47" i="5"/>
  <c r="E46" i="5"/>
  <c r="C46" i="5"/>
  <c r="C45" i="5"/>
  <c r="D44" i="5"/>
  <c r="D43" i="5"/>
  <c r="E42" i="5"/>
  <c r="C42" i="5"/>
  <c r="C41" i="5"/>
  <c r="D40" i="5"/>
  <c r="D39" i="5"/>
  <c r="E38" i="5"/>
  <c r="C38" i="5"/>
  <c r="C37" i="5"/>
  <c r="B35" i="6"/>
  <c r="A37" i="6"/>
  <c r="B37" i="6" s="1"/>
  <c r="E49" i="5"/>
  <c r="E47" i="5"/>
  <c r="E45" i="5"/>
  <c r="E43" i="5"/>
  <c r="E41" i="5"/>
  <c r="E39" i="5"/>
  <c r="A35" i="4"/>
  <c r="B35" i="4" s="1"/>
  <c r="A38" i="6" l="1"/>
  <c r="B38" i="6" s="1"/>
  <c r="A36" i="4"/>
  <c r="B36" i="4" s="1"/>
  <c r="B36" i="2"/>
  <c r="A37" i="2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B64" i="2" s="1"/>
  <c r="A39" i="6" l="1"/>
  <c r="B39" i="6" s="1"/>
  <c r="A37" i="4"/>
  <c r="B37" i="4" s="1"/>
  <c r="B62" i="2"/>
  <c r="B60" i="2"/>
  <c r="B58" i="2"/>
  <c r="B56" i="2"/>
  <c r="B54" i="2"/>
  <c r="B52" i="2"/>
  <c r="B50" i="2"/>
  <c r="B48" i="2"/>
  <c r="B46" i="2"/>
  <c r="B44" i="2"/>
  <c r="B42" i="2"/>
  <c r="B40" i="2"/>
  <c r="B38" i="2"/>
  <c r="B63" i="2"/>
  <c r="B61" i="2"/>
  <c r="B59" i="2"/>
  <c r="B57" i="2"/>
  <c r="B55" i="2"/>
  <c r="B53" i="2"/>
  <c r="B51" i="2"/>
  <c r="B49" i="2"/>
  <c r="B47" i="2"/>
  <c r="B45" i="2"/>
  <c r="B43" i="2"/>
  <c r="B41" i="2"/>
  <c r="B39" i="2"/>
  <c r="B37" i="2"/>
  <c r="C37" i="1"/>
  <c r="D37" i="1" s="1"/>
  <c r="B38" i="1"/>
  <c r="C38" i="1" s="1"/>
  <c r="D38" i="1" s="1"/>
  <c r="A40" i="6" l="1"/>
  <c r="B40" i="6" s="1"/>
  <c r="A38" i="4"/>
  <c r="B38" i="4" s="1"/>
  <c r="B39" i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C49" i="1" s="1"/>
  <c r="D49" i="1" s="1"/>
  <c r="C43" i="1"/>
  <c r="D43" i="1" s="1"/>
  <c r="C42" i="1" l="1"/>
  <c r="D42" i="1" s="1"/>
  <c r="A41" i="6"/>
  <c r="B41" i="6" s="1"/>
  <c r="A39" i="4"/>
  <c r="B39" i="4" s="1"/>
  <c r="C39" i="1"/>
  <c r="D39" i="1" s="1"/>
  <c r="C47" i="1"/>
  <c r="D47" i="1" s="1"/>
  <c r="C46" i="1"/>
  <c r="D46" i="1" s="1"/>
  <c r="C41" i="1"/>
  <c r="D41" i="1" s="1"/>
  <c r="C45" i="1"/>
  <c r="D45" i="1" s="1"/>
  <c r="C40" i="1"/>
  <c r="D40" i="1" s="1"/>
  <c r="C44" i="1"/>
  <c r="D44" i="1" s="1"/>
  <c r="C48" i="1"/>
  <c r="D48" i="1" s="1"/>
  <c r="A42" i="6" l="1"/>
  <c r="B42" i="6" s="1"/>
  <c r="A40" i="4"/>
  <c r="B40" i="4" s="1"/>
  <c r="A43" i="6" l="1"/>
  <c r="B43" i="6" s="1"/>
  <c r="A41" i="4"/>
  <c r="B41" i="4" s="1"/>
  <c r="A44" i="6" l="1"/>
  <c r="B44" i="6" s="1"/>
  <c r="A42" i="4"/>
  <c r="B42" i="4" s="1"/>
  <c r="A43" i="4" l="1"/>
  <c r="B43" i="4" s="1"/>
  <c r="A44" i="4" l="1"/>
  <c r="B44" i="4" s="1"/>
  <c r="A45" i="4" l="1"/>
  <c r="B45" i="4" s="1"/>
  <c r="A46" i="4" l="1"/>
  <c r="B46" i="4" s="1"/>
  <c r="A47" i="4" l="1"/>
  <c r="B47" i="4" s="1"/>
  <c r="A48" i="4" l="1"/>
  <c r="B48" i="4" s="1"/>
  <c r="A49" i="4" l="1"/>
  <c r="B49" i="4" s="1"/>
  <c r="A50" i="4" l="1"/>
  <c r="B50" i="4" s="1"/>
  <c r="A51" i="4" l="1"/>
  <c r="B51" i="4" s="1"/>
  <c r="A52" i="4" l="1"/>
  <c r="B52" i="4" s="1"/>
  <c r="A53" i="4" l="1"/>
  <c r="B53" i="4" s="1"/>
  <c r="A54" i="4" l="1"/>
  <c r="B54" i="4" s="1"/>
  <c r="A55" i="4" l="1"/>
  <c r="B55" i="4" s="1"/>
  <c r="A56" i="4" l="1"/>
  <c r="B56" i="4" s="1"/>
  <c r="A57" i="4" l="1"/>
  <c r="B57" i="4" s="1"/>
  <c r="A58" i="4" l="1"/>
  <c r="B58" i="4" s="1"/>
  <c r="A59" i="4" l="1"/>
  <c r="B59" i="4" s="1"/>
  <c r="A60" i="4" l="1"/>
  <c r="B60" i="4" s="1"/>
  <c r="A61" i="4" l="1"/>
  <c r="B61" i="4" s="1"/>
  <c r="A62" i="4" l="1"/>
  <c r="B62" i="4" s="1"/>
  <c r="A63" i="4" l="1"/>
  <c r="B63" i="4" s="1"/>
  <c r="A64" i="4" l="1"/>
  <c r="B64" i="4" s="1"/>
</calcChain>
</file>

<file path=xl/sharedStrings.xml><?xml version="1.0" encoding="utf-8"?>
<sst xmlns="http://schemas.openxmlformats.org/spreadsheetml/2006/main" count="75" uniqueCount="58">
  <si>
    <t>NET PRIMARY PRODUCTION</t>
  </si>
  <si>
    <t>Intercepted radiation (Beers's law)</t>
  </si>
  <si>
    <t>Parameters:</t>
  </si>
  <si>
    <t>LAI</t>
  </si>
  <si>
    <r>
      <t>MJ m</t>
    </r>
    <r>
      <rPr>
        <vertAlign val="superscript"/>
        <sz val="12"/>
        <color theme="1"/>
        <rFont val="Arial"/>
        <family val="2"/>
      </rPr>
      <t>-2</t>
    </r>
  </si>
  <si>
    <r>
      <t>Q</t>
    </r>
    <r>
      <rPr>
        <vertAlign val="subscript"/>
        <sz val="12"/>
        <color theme="1"/>
        <rFont val="Arial"/>
        <family val="2"/>
      </rPr>
      <t>int</t>
    </r>
  </si>
  <si>
    <t>Qint (%)</t>
  </si>
  <si>
    <t>Temperature modifier</t>
  </si>
  <si>
    <t>T</t>
  </si>
  <si>
    <t>k</t>
  </si>
  <si>
    <r>
      <t>Q</t>
    </r>
    <r>
      <rPr>
        <vertAlign val="subscript"/>
        <sz val="12"/>
        <color theme="1"/>
        <rFont val="Arial"/>
        <family val="2"/>
      </rPr>
      <t>0</t>
    </r>
  </si>
  <si>
    <t>fT</t>
  </si>
  <si>
    <t>Parameters</t>
  </si>
  <si>
    <t>Tmin=</t>
  </si>
  <si>
    <t>Topt=</t>
  </si>
  <si>
    <t>Tmax=</t>
  </si>
  <si>
    <t>kF=</t>
  </si>
  <si>
    <t>dF</t>
  </si>
  <si>
    <t>fF</t>
  </si>
  <si>
    <t>fSW</t>
  </si>
  <si>
    <t>Frost modifier</t>
  </si>
  <si>
    <t>Soil water modifier</t>
  </si>
  <si>
    <t>cθ=</t>
  </si>
  <si>
    <t>nθ=</t>
  </si>
  <si>
    <t>θ/θx</t>
  </si>
  <si>
    <t>1 sandy</t>
  </si>
  <si>
    <t>3 clayloam</t>
  </si>
  <si>
    <t>2 sandyloam</t>
  </si>
  <si>
    <t>cθ0=</t>
  </si>
  <si>
    <t>nθ0=</t>
  </si>
  <si>
    <t>other</t>
  </si>
  <si>
    <t>kD=</t>
  </si>
  <si>
    <t>(coeffcond)</t>
  </si>
  <si>
    <r>
      <t>k</t>
    </r>
    <r>
      <rPr>
        <vertAlign val="subscript"/>
        <sz val="12"/>
        <color theme="1"/>
        <rFont val="Arial"/>
        <family val="2"/>
      </rPr>
      <t>D</t>
    </r>
    <r>
      <rPr>
        <sz val="12"/>
        <color theme="1"/>
        <rFont val="Arial"/>
        <family val="2"/>
      </rPr>
      <t>=0.05</t>
    </r>
  </si>
  <si>
    <t>rage=</t>
  </si>
  <si>
    <t>tx=</t>
  </si>
  <si>
    <t>nage=</t>
  </si>
  <si>
    <t>t/tx</t>
  </si>
  <si>
    <t>Qi</t>
  </si>
  <si>
    <t>f</t>
  </si>
  <si>
    <t>NPP</t>
  </si>
  <si>
    <t>alfa=</t>
  </si>
  <si>
    <t>ε_NPP</t>
  </si>
  <si>
    <t>ε_GPP</t>
  </si>
  <si>
    <t>FALTA A BIOMASSA DE RAIZES</t>
  </si>
  <si>
    <r>
      <t>g MJ</t>
    </r>
    <r>
      <rPr>
        <vertAlign val="superscript"/>
        <sz val="12"/>
        <color theme="1"/>
        <rFont val="Arial"/>
        <family val="2"/>
      </rPr>
      <t>-1</t>
    </r>
  </si>
  <si>
    <r>
      <t>Mg ha</t>
    </r>
    <r>
      <rPr>
        <vertAlign val="superscript"/>
        <sz val="12"/>
        <color theme="1"/>
        <rFont val="Arial"/>
        <family val="2"/>
      </rPr>
      <t>-1</t>
    </r>
    <r>
      <rPr>
        <sz val="12"/>
        <color theme="1"/>
        <rFont val="Arial"/>
        <family val="2"/>
      </rPr>
      <t>yr</t>
    </r>
    <r>
      <rPr>
        <vertAlign val="superscript"/>
        <sz val="12"/>
        <color theme="1"/>
        <rFont val="Arial"/>
        <family val="2"/>
      </rPr>
      <t>-1</t>
    </r>
  </si>
  <si>
    <r>
      <t>MJ m</t>
    </r>
    <r>
      <rPr>
        <vertAlign val="superscript"/>
        <sz val="12"/>
        <color theme="1"/>
        <rFont val="Arial"/>
        <family val="2"/>
      </rPr>
      <t>-2</t>
    </r>
    <r>
      <rPr>
        <sz val="12"/>
        <color theme="1"/>
        <rFont val="Arial"/>
        <family val="2"/>
      </rPr>
      <t xml:space="preserve"> yr</t>
    </r>
    <r>
      <rPr>
        <vertAlign val="superscript"/>
        <sz val="12"/>
        <color theme="1"/>
        <rFont val="Arial"/>
        <family val="2"/>
      </rPr>
      <t>-1</t>
    </r>
  </si>
  <si>
    <t>CÁLCULO COM AS RAIZES</t>
  </si>
  <si>
    <t>Litterfall</t>
  </si>
  <si>
    <t>VPD modifier</t>
  </si>
  <si>
    <t>Age modifier</t>
  </si>
  <si>
    <t>likely maximum stand age</t>
  </si>
  <si>
    <t>t</t>
  </si>
  <si>
    <t>passo=</t>
  </si>
  <si>
    <t>power determining strength of growth reduction</t>
  </si>
  <si>
    <t>nage</t>
  </si>
  <si>
    <t>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</si>
</sst>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Arial"/>
      <family val="2"/>
    </font>
    <font>
      <b/>
      <sz val="16"/>
      <color theme="1"/>
      <name val="Arial"/>
      <family val="2"/>
    </font>
    <font>
      <vertAlign val="superscript"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 applyAlignment="1">
      <alignment horizontal="left"/>
    </xf>
    <xf numFmtId="0" fontId="0" fillId="0" borderId="0" xfId="0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FF9900"/>
      <color rgb="FF99CC00"/>
      <color rgb="FF009900"/>
      <color rgb="FF006600"/>
      <color rgb="FF66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755796150481191"/>
          <c:y val="5.1400554097404488E-2"/>
          <c:w val="0.78226181102362202"/>
          <c:h val="0.72704068241469821"/>
        </c:manualLayout>
      </c:layout>
      <c:scatterChart>
        <c:scatterStyle val="lineMarker"/>
        <c:varyColors val="0"/>
        <c:ser>
          <c:idx val="0"/>
          <c:order val="0"/>
          <c:tx>
            <c:v>Furadouro trial</c:v>
          </c:tx>
          <c:spPr>
            <a:ln w="28575">
              <a:noFill/>
            </a:ln>
          </c:spPr>
          <c:marker>
            <c:spPr>
              <a:solidFill>
                <a:srgbClr val="008000"/>
              </a:solidFill>
              <a:ln>
                <a:solidFill>
                  <a:srgbClr val="008000"/>
                </a:solidFill>
              </a:ln>
            </c:spPr>
          </c:marker>
          <c:trendline>
            <c:trendlineType val="linear"/>
            <c:dispRSqr val="1"/>
            <c:dispEq val="1"/>
            <c:trendlineLbl>
              <c:layout>
                <c:manualLayout>
                  <c:x val="0.19657805932153219"/>
                  <c:y val="0.19986211265768536"/>
                </c:manualLayout>
              </c:layout>
              <c:numFmt formatCode="General" sourceLinked="0"/>
            </c:trendlineLbl>
          </c:trendline>
          <c:xVal>
            <c:numRef>
              <c:f>'NPP-QI'!$C$4:$C$7</c:f>
              <c:numCache>
                <c:formatCode>General</c:formatCode>
                <c:ptCount val="4"/>
                <c:pt idx="0">
                  <c:v>4440.8</c:v>
                </c:pt>
                <c:pt idx="1">
                  <c:v>3806.4</c:v>
                </c:pt>
                <c:pt idx="2">
                  <c:v>3757.6</c:v>
                </c:pt>
                <c:pt idx="3">
                  <c:v>3464.7999999999997</c:v>
                </c:pt>
              </c:numCache>
            </c:numRef>
          </c:xVal>
          <c:yVal>
            <c:numRef>
              <c:f>'NPP-QI'!$A$4:$A$7</c:f>
              <c:numCache>
                <c:formatCode>General</c:formatCode>
                <c:ptCount val="4"/>
                <c:pt idx="0">
                  <c:v>35.700000000000003</c:v>
                </c:pt>
                <c:pt idx="1">
                  <c:v>29.5</c:v>
                </c:pt>
                <c:pt idx="2">
                  <c:v>26.9</c:v>
                </c:pt>
                <c:pt idx="3">
                  <c:v>23.7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99517888"/>
        <c:axId val="799520128"/>
      </c:scatterChart>
      <c:valAx>
        <c:axId val="799517888"/>
        <c:scaling>
          <c:orientation val="minMax"/>
          <c:min val="3000"/>
        </c:scaling>
        <c:delete val="0"/>
        <c:axPos val="b"/>
        <c:title>
          <c:tx>
            <c:rich>
              <a:bodyPr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Radiation intercepted (GJ m</a:t>
                </a:r>
                <a:r>
                  <a:rPr lang="en-US" sz="1200" baseline="30000">
                    <a:latin typeface="Arial" pitchFamily="34" charset="0"/>
                    <a:cs typeface="Arial" pitchFamily="34" charset="0"/>
                  </a:rPr>
                  <a:t>-2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 year</a:t>
                </a:r>
                <a:r>
                  <a:rPr lang="en-US" sz="1200" baseline="30000">
                    <a:latin typeface="Arial" pitchFamily="34" charset="0"/>
                    <a:cs typeface="Arial" pitchFamily="34" charset="0"/>
                  </a:rPr>
                  <a:t>-1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24828608923884515"/>
              <c:y val="0.874185348349423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99520128"/>
        <c:crosses val="autoZero"/>
        <c:crossBetween val="midCat"/>
      </c:valAx>
      <c:valAx>
        <c:axId val="799520128"/>
        <c:scaling>
          <c:orientation val="minMax"/>
          <c:min val="2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200">
                    <a:latin typeface="Arial" pitchFamily="34" charset="0"/>
                    <a:cs typeface="Arial" pitchFamily="34" charset="0"/>
                  </a:defRPr>
                </a:pPr>
                <a:r>
                  <a:rPr lang="en-US" sz="1200">
                    <a:latin typeface="Arial" pitchFamily="34" charset="0"/>
                    <a:cs typeface="Arial" pitchFamily="34" charset="0"/>
                  </a:rPr>
                  <a:t>NPP (Mg ha</a:t>
                </a:r>
                <a:r>
                  <a:rPr lang="en-US" sz="1200" baseline="30000">
                    <a:latin typeface="Arial" pitchFamily="34" charset="0"/>
                    <a:cs typeface="Arial" pitchFamily="34" charset="0"/>
                  </a:rPr>
                  <a:t>-1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 year</a:t>
                </a:r>
                <a:r>
                  <a:rPr lang="en-US" sz="1200" baseline="30000">
                    <a:latin typeface="Arial" pitchFamily="34" charset="0"/>
                    <a:cs typeface="Arial" pitchFamily="34" charset="0"/>
                  </a:rPr>
                  <a:t>-1</a:t>
                </a:r>
                <a:r>
                  <a:rPr lang="en-US" sz="1200">
                    <a:latin typeface="Arial" pitchFamily="34" charset="0"/>
                    <a:cs typeface="Arial" pitchFamily="34" charset="0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6111111111111108E-2"/>
              <c:y val="0.22581708503785422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799517888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62338602411540667"/>
          <c:y val="0.69863550490601389"/>
          <c:w val="0.29612772087699563"/>
          <c:h val="6.4166005458202863E-2"/>
        </c:manualLayout>
      </c:layout>
      <c:overlay val="0"/>
      <c:txPr>
        <a:bodyPr/>
        <a:lstStyle/>
        <a:p>
          <a:pPr>
            <a:defRPr sz="1100">
              <a:latin typeface="Arial" pitchFamily="34" charset="0"/>
              <a:cs typeface="Arial" pitchFamily="34" charset="0"/>
            </a:defRPr>
          </a:pPr>
          <a:endParaRPr lang="pt-PT"/>
        </a:p>
      </c:txPr>
    </c:legend>
    <c:plotVisOnly val="1"/>
    <c:dispBlanksAs val="gap"/>
    <c:showDLblsOverMax val="0"/>
  </c:chart>
  <c:spPr>
    <a:solidFill>
      <a:schemeClr val="bg1"/>
    </a:solidFill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50584183306202"/>
          <c:y val="5.6140350877192984E-2"/>
          <c:w val="0.74622833538212785"/>
          <c:h val="0.7975026937422296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RadIntercept!$B$37:$B$49</c:f>
              <c:numCache>
                <c:formatCode>General</c:formatCode>
                <c:ptCount val="13"/>
                <c:pt idx="0">
                  <c:v>0</c:v>
                </c:pt>
                <c:pt idx="1">
                  <c:v>0.5</c:v>
                </c:pt>
                <c:pt idx="2">
                  <c:v>1</c:v>
                </c:pt>
                <c:pt idx="3">
                  <c:v>1.5</c:v>
                </c:pt>
                <c:pt idx="4">
                  <c:v>2</c:v>
                </c:pt>
                <c:pt idx="5">
                  <c:v>2.5</c:v>
                </c:pt>
                <c:pt idx="6">
                  <c:v>3</c:v>
                </c:pt>
                <c:pt idx="7">
                  <c:v>3.5</c:v>
                </c:pt>
                <c:pt idx="8">
                  <c:v>4</c:v>
                </c:pt>
                <c:pt idx="9">
                  <c:v>4.5</c:v>
                </c:pt>
                <c:pt idx="10">
                  <c:v>5</c:v>
                </c:pt>
                <c:pt idx="11">
                  <c:v>5.5</c:v>
                </c:pt>
                <c:pt idx="12">
                  <c:v>6</c:v>
                </c:pt>
              </c:numCache>
            </c:numRef>
          </c:xVal>
          <c:yVal>
            <c:numRef>
              <c:f>RadIntercept!$D$37:$D$49</c:f>
              <c:numCache>
                <c:formatCode>General</c:formatCode>
                <c:ptCount val="13"/>
                <c:pt idx="0">
                  <c:v>0</c:v>
                </c:pt>
                <c:pt idx="1">
                  <c:v>22.119921692859513</c:v>
                </c:pt>
                <c:pt idx="2">
                  <c:v>39.346934028736655</c:v>
                </c:pt>
                <c:pt idx="3">
                  <c:v>52.763344725898534</c:v>
                </c:pt>
                <c:pt idx="4">
                  <c:v>63.212055882855765</c:v>
                </c:pt>
                <c:pt idx="5">
                  <c:v>71.349520313980989</c:v>
                </c:pt>
                <c:pt idx="6">
                  <c:v>77.686983985157028</c:v>
                </c:pt>
                <c:pt idx="7">
                  <c:v>82.622605654955478</c:v>
                </c:pt>
                <c:pt idx="8">
                  <c:v>86.466471676338728</c:v>
                </c:pt>
                <c:pt idx="9">
                  <c:v>89.460077543813568</c:v>
                </c:pt>
                <c:pt idx="10">
                  <c:v>91.791500137610115</c:v>
                </c:pt>
                <c:pt idx="11">
                  <c:v>93.607213879329237</c:v>
                </c:pt>
                <c:pt idx="12">
                  <c:v>95.021293163213599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05044592"/>
        <c:axId val="856918672"/>
      </c:scatterChart>
      <c:valAx>
        <c:axId val="805044592"/>
        <c:scaling>
          <c:orientation val="minMax"/>
          <c:max val="6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Leaf area index - LAI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56918672"/>
        <c:crosses val="autoZero"/>
        <c:crossBetween val="midCat"/>
      </c:valAx>
      <c:valAx>
        <c:axId val="85691867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Intercepted radiation - Qint (%)</a:t>
                </a:r>
              </a:p>
            </c:rich>
          </c:tx>
          <c:layout>
            <c:manualLayout>
              <c:xMode val="edge"/>
              <c:yMode val="edge"/>
              <c:x val="3.3755274261603373E-2"/>
              <c:y val="0.14058461113413456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805044592"/>
        <c:crosses val="autoZero"/>
        <c:crossBetween val="midCat"/>
      </c:valAx>
    </c:plotArea>
    <c:plotVisOnly val="1"/>
    <c:dispBlanksAs val="gap"/>
    <c:showDLblsOverMax val="0"/>
  </c:chart>
  <c:spPr>
    <a:ln w="25400"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50584183306202"/>
          <c:y val="5.6140350877192984E-2"/>
          <c:w val="0.74622833538212785"/>
          <c:h val="0.7975026937422296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fT!$A$36:$A$64</c:f>
              <c:numCache>
                <c:formatCode>General</c:formatCode>
                <c:ptCount val="29"/>
                <c:pt idx="0">
                  <c:v>6</c:v>
                </c:pt>
                <c:pt idx="1">
                  <c:v>7</c:v>
                </c:pt>
                <c:pt idx="2">
                  <c:v>8</c:v>
                </c:pt>
                <c:pt idx="3">
                  <c:v>9</c:v>
                </c:pt>
                <c:pt idx="4">
                  <c:v>10</c:v>
                </c:pt>
                <c:pt idx="5">
                  <c:v>11</c:v>
                </c:pt>
                <c:pt idx="6">
                  <c:v>12</c:v>
                </c:pt>
                <c:pt idx="7">
                  <c:v>13</c:v>
                </c:pt>
                <c:pt idx="8">
                  <c:v>14</c:v>
                </c:pt>
                <c:pt idx="9">
                  <c:v>15</c:v>
                </c:pt>
                <c:pt idx="10">
                  <c:v>16</c:v>
                </c:pt>
                <c:pt idx="11">
                  <c:v>17</c:v>
                </c:pt>
                <c:pt idx="12">
                  <c:v>18</c:v>
                </c:pt>
                <c:pt idx="13">
                  <c:v>19</c:v>
                </c:pt>
                <c:pt idx="14">
                  <c:v>20</c:v>
                </c:pt>
                <c:pt idx="15">
                  <c:v>21</c:v>
                </c:pt>
                <c:pt idx="16">
                  <c:v>22</c:v>
                </c:pt>
                <c:pt idx="17">
                  <c:v>23</c:v>
                </c:pt>
                <c:pt idx="18">
                  <c:v>24</c:v>
                </c:pt>
                <c:pt idx="19">
                  <c:v>25</c:v>
                </c:pt>
                <c:pt idx="20">
                  <c:v>26</c:v>
                </c:pt>
                <c:pt idx="21">
                  <c:v>27</c:v>
                </c:pt>
                <c:pt idx="22">
                  <c:v>28</c:v>
                </c:pt>
                <c:pt idx="23">
                  <c:v>29</c:v>
                </c:pt>
                <c:pt idx="24">
                  <c:v>30</c:v>
                </c:pt>
                <c:pt idx="25">
                  <c:v>31</c:v>
                </c:pt>
                <c:pt idx="26">
                  <c:v>32</c:v>
                </c:pt>
                <c:pt idx="27">
                  <c:v>33</c:v>
                </c:pt>
                <c:pt idx="28">
                  <c:v>34</c:v>
                </c:pt>
              </c:numCache>
            </c:numRef>
          </c:xVal>
          <c:yVal>
            <c:numRef>
              <c:f>fT!$B$36:$B$64</c:f>
              <c:numCache>
                <c:formatCode>General</c:formatCode>
                <c:ptCount val="29"/>
                <c:pt idx="0">
                  <c:v>0</c:v>
                </c:pt>
                <c:pt idx="1">
                  <c:v>0.21474668853934475</c:v>
                </c:pt>
                <c:pt idx="2">
                  <c:v>0.39891738504753754</c:v>
                </c:pt>
                <c:pt idx="3">
                  <c:v>0.55447547267583852</c:v>
                </c:pt>
                <c:pt idx="4">
                  <c:v>0.68335129621454882</c:v>
                </c:pt>
                <c:pt idx="5">
                  <c:v>0.78744135458199283</c:v>
                </c:pt>
                <c:pt idx="6">
                  <c:v>0.86860744106822652</c:v>
                </c:pt>
                <c:pt idx="7">
                  <c:v>0.92867572580504387</c:v>
                </c:pt>
                <c:pt idx="8">
                  <c:v>0.96943577411141701</c:v>
                </c:pt>
                <c:pt idx="9">
                  <c:v>0.99263949338129465</c:v>
                </c:pt>
                <c:pt idx="10">
                  <c:v>1</c:v>
                </c:pt>
                <c:pt idx="11">
                  <c:v>0.99319039634604955</c:v>
                </c:pt>
                <c:pt idx="12">
                  <c:v>0.97384244619141702</c:v>
                </c:pt>
                <c:pt idx="13">
                  <c:v>0.94354513466836643</c:v>
                </c:pt>
                <c:pt idx="14">
                  <c:v>0.90384309630888815</c:v>
                </c:pt>
                <c:pt idx="15">
                  <c:v>0.85623489132655406</c:v>
                </c:pt>
                <c:pt idx="16">
                  <c:v>0.80217110608470166</c:v>
                </c:pt>
                <c:pt idx="17">
                  <c:v>0.74305224827919492</c:v>
                </c:pt>
                <c:pt idx="18">
                  <c:v>0.68022640033375514</c:v>
                </c:pt>
                <c:pt idx="19">
                  <c:v>0.61498658524863026</c:v>
                </c:pt>
                <c:pt idx="20">
                  <c:v>0.5485677867588814</c:v>
                </c:pt>
                <c:pt idx="21">
                  <c:v>0.48214354879310389</c:v>
                </c:pt>
                <c:pt idx="22">
                  <c:v>0.41682205579035947</c:v>
                </c:pt>
                <c:pt idx="23">
                  <c:v>0.35364156212350889</c:v>
                </c:pt>
                <c:pt idx="24">
                  <c:v>0.29356499027173616</c:v>
                </c:pt>
                <c:pt idx="25">
                  <c:v>0.23747344427120165</c:v>
                </c:pt>
                <c:pt idx="26">
                  <c:v>0.18615827099342899</c:v>
                </c:pt>
                <c:pt idx="27">
                  <c:v>0.14031111637873911</c:v>
                </c:pt>
                <c:pt idx="28">
                  <c:v>0.10051110606224056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208976"/>
        <c:axId val="1034209536"/>
      </c:scatterChart>
      <c:valAx>
        <c:axId val="10342089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Temperature (ºC)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4209536"/>
        <c:crosses val="autoZero"/>
        <c:crossBetween val="midCat"/>
      </c:valAx>
      <c:valAx>
        <c:axId val="10342095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Temperature modifier</a:t>
                </a:r>
              </a:p>
            </c:rich>
          </c:tx>
          <c:layout>
            <c:manualLayout>
              <c:xMode val="edge"/>
              <c:yMode val="edge"/>
              <c:x val="3.3755264994182889E-2"/>
              <c:y val="0.2681472446923633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3420897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 w="25400"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50584183306202"/>
          <c:y val="5.6140350877192984E-2"/>
          <c:w val="0.74622833538212785"/>
          <c:h val="0.7975026937422296"/>
        </c:manualLayout>
      </c:layout>
      <c:scatterChart>
        <c:scatterStyle val="smoothMarker"/>
        <c:varyColors val="0"/>
        <c:ser>
          <c:idx val="0"/>
          <c:order val="0"/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fF!$A$34:$A$62</c:f>
              <c:numCache>
                <c:formatCode>General</c:formatCode>
                <c:ptCount val="29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</c:numCache>
            </c:numRef>
          </c:xVal>
          <c:yVal>
            <c:numRef>
              <c:f>fF!$B$34:$B$62</c:f>
              <c:numCache>
                <c:formatCode>General</c:formatCode>
                <c:ptCount val="29"/>
                <c:pt idx="0">
                  <c:v>1</c:v>
                </c:pt>
                <c:pt idx="1">
                  <c:v>0.96666666666666667</c:v>
                </c:pt>
                <c:pt idx="2">
                  <c:v>0.93333333333333335</c:v>
                </c:pt>
                <c:pt idx="3">
                  <c:v>0.9</c:v>
                </c:pt>
                <c:pt idx="4">
                  <c:v>0.8666666666666667</c:v>
                </c:pt>
                <c:pt idx="5">
                  <c:v>0.83333333333333337</c:v>
                </c:pt>
                <c:pt idx="6">
                  <c:v>0.8</c:v>
                </c:pt>
                <c:pt idx="7">
                  <c:v>0.76666666666666661</c:v>
                </c:pt>
                <c:pt idx="8">
                  <c:v>0.73333333333333339</c:v>
                </c:pt>
                <c:pt idx="9">
                  <c:v>0.7</c:v>
                </c:pt>
                <c:pt idx="10">
                  <c:v>0.66666666666666674</c:v>
                </c:pt>
                <c:pt idx="11">
                  <c:v>0.6333333333333333</c:v>
                </c:pt>
                <c:pt idx="12">
                  <c:v>0.6</c:v>
                </c:pt>
                <c:pt idx="13">
                  <c:v>0.56666666666666665</c:v>
                </c:pt>
                <c:pt idx="14">
                  <c:v>0.53333333333333333</c:v>
                </c:pt>
                <c:pt idx="15">
                  <c:v>0.5</c:v>
                </c:pt>
                <c:pt idx="16">
                  <c:v>0.46666666666666667</c:v>
                </c:pt>
                <c:pt idx="17">
                  <c:v>0.43333333333333335</c:v>
                </c:pt>
                <c:pt idx="18">
                  <c:v>0.4</c:v>
                </c:pt>
                <c:pt idx="19">
                  <c:v>0.3666666666666667</c:v>
                </c:pt>
                <c:pt idx="20">
                  <c:v>0.33333333333333337</c:v>
                </c:pt>
                <c:pt idx="21">
                  <c:v>0.30000000000000004</c:v>
                </c:pt>
                <c:pt idx="22">
                  <c:v>0.26666666666666672</c:v>
                </c:pt>
                <c:pt idx="23">
                  <c:v>0.23333333333333328</c:v>
                </c:pt>
                <c:pt idx="24">
                  <c:v>0.19999999999999996</c:v>
                </c:pt>
                <c:pt idx="25">
                  <c:v>0.16666666666666663</c:v>
                </c:pt>
                <c:pt idx="26">
                  <c:v>0.1333333333333333</c:v>
                </c:pt>
                <c:pt idx="27">
                  <c:v>9.9999999999999978E-2</c:v>
                </c:pt>
                <c:pt idx="28">
                  <c:v>6.6666666666666652E-2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211776"/>
        <c:axId val="1034212336"/>
      </c:scatterChart>
      <c:valAx>
        <c:axId val="1034211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Days of frost in the month)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1034212336"/>
        <c:crosses val="autoZero"/>
        <c:crossBetween val="midCat"/>
      </c:valAx>
      <c:valAx>
        <c:axId val="103421233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Frost modifier</a:t>
                </a:r>
              </a:p>
            </c:rich>
          </c:tx>
          <c:layout>
            <c:manualLayout>
              <c:xMode val="edge"/>
              <c:yMode val="edge"/>
              <c:x val="3.3755264994182889E-2"/>
              <c:y val="0.328891360106182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3421177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plotVisOnly val="1"/>
    <c:dispBlanksAs val="gap"/>
    <c:showDLblsOverMax val="0"/>
  </c:chart>
  <c:spPr>
    <a:ln w="25400"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250584183306202"/>
          <c:y val="5.6140350877192984E-2"/>
          <c:w val="0.74622833538212785"/>
          <c:h val="0.79750269374222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fSW!$B$35</c:f>
              <c:strCache>
                <c:ptCount val="1"/>
                <c:pt idx="0">
                  <c:v>1 sandy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fSW!$A$36:$A$64</c:f>
              <c:numCache>
                <c:formatCode>General</c:formatCode>
                <c:ptCount val="29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</c:numCache>
            </c:numRef>
          </c:xVal>
          <c:yVal>
            <c:numRef>
              <c:f>fSW!$B$36:$B$64</c:f>
              <c:numCache>
                <c:formatCode>General</c:formatCode>
                <c:ptCount val="29"/>
                <c:pt idx="0">
                  <c:v>3.8788356889889686E-2</c:v>
                </c:pt>
                <c:pt idx="1">
                  <c:v>6.017510508243315E-2</c:v>
                </c:pt>
                <c:pt idx="2">
                  <c:v>9.4333919181492559E-2</c:v>
                </c:pt>
                <c:pt idx="3">
                  <c:v>0.14837491233096764</c:v>
                </c:pt>
                <c:pt idx="4">
                  <c:v>0.23115826547353849</c:v>
                </c:pt>
                <c:pt idx="5">
                  <c:v>0.34956863839251839</c:v>
                </c:pt>
                <c:pt idx="6">
                  <c:v>0.50000000000000022</c:v>
                </c:pt>
                <c:pt idx="7">
                  <c:v>0.66082475195701107</c:v>
                </c:pt>
                <c:pt idx="8">
                  <c:v>0.80016982706157713</c:v>
                </c:pt>
                <c:pt idx="9">
                  <c:v>0.89756513067671695</c:v>
                </c:pt>
                <c:pt idx="10">
                  <c:v>0.95383417939253734</c:v>
                </c:pt>
                <c:pt idx="11">
                  <c:v>0.98159388595971708</c:v>
                </c:pt>
                <c:pt idx="12">
                  <c:v>0.99354575519236366</c:v>
                </c:pt>
                <c:pt idx="13">
                  <c:v>0.99805068226120852</c:v>
                </c:pt>
                <c:pt idx="14">
                  <c:v>0.99951247470790716</c:v>
                </c:pt>
                <c:pt idx="15">
                  <c:v>0.99990547718101908</c:v>
                </c:pt>
                <c:pt idx="16">
                  <c:v>0.99998731232368121</c:v>
                </c:pt>
                <c:pt idx="17">
                  <c:v>0.99999904733862455</c:v>
                </c:pt>
                <c:pt idx="18">
                  <c:v>0.99999997521906847</c:v>
                </c:pt>
                <c:pt idx="19">
                  <c:v>0.99999999995159983</c:v>
                </c:pt>
                <c:pt idx="20">
                  <c:v>1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fSW!$C$35</c:f>
              <c:strCache>
                <c:ptCount val="1"/>
                <c:pt idx="0">
                  <c:v>2 sandyloam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ymbol val="none"/>
          </c:marker>
          <c:xVal>
            <c:numRef>
              <c:f>fSW!$A$36:$A$56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</c:numCache>
            </c:numRef>
          </c:xVal>
          <c:yVal>
            <c:numRef>
              <c:f>fSW!$C$36:$C$56</c:f>
              <c:numCache>
                <c:formatCode>General</c:formatCode>
                <c:ptCount val="21"/>
                <c:pt idx="0">
                  <c:v>2.7231297938041656E-2</c:v>
                </c:pt>
                <c:pt idx="1">
                  <c:v>3.8541111428071227E-2</c:v>
                </c:pt>
                <c:pt idx="2">
                  <c:v>5.5291576673866159E-2</c:v>
                </c:pt>
                <c:pt idx="3">
                  <c:v>8.0309678757075856E-2</c:v>
                </c:pt>
                <c:pt idx="4">
                  <c:v>0.11776425609821767</c:v>
                </c:pt>
                <c:pt idx="5">
                  <c:v>0.17335915098033006</c:v>
                </c:pt>
                <c:pt idx="6">
                  <c:v>0.25368493646005064</c:v>
                </c:pt>
                <c:pt idx="7">
                  <c:v>0.36347829041951335</c:v>
                </c:pt>
                <c:pt idx="8">
                  <c:v>0.5</c:v>
                </c:pt>
                <c:pt idx="9">
                  <c:v>0.64773082670235116</c:v>
                </c:pt>
                <c:pt idx="10">
                  <c:v>0.78181092048561562</c:v>
                </c:pt>
                <c:pt idx="11">
                  <c:v>0.88223574390178239</c:v>
                </c:pt>
                <c:pt idx="12">
                  <c:v>0.94470842332613392</c:v>
                </c:pt>
                <c:pt idx="13">
                  <c:v>0.97753280278232779</c:v>
                </c:pt>
                <c:pt idx="14">
                  <c:v>0.99224806201550386</c:v>
                </c:pt>
                <c:pt idx="15">
                  <c:v>0.99782441810737998</c:v>
                </c:pt>
                <c:pt idx="16">
                  <c:v>0.9995429616087752</c:v>
                </c:pt>
                <c:pt idx="17">
                  <c:v>0.99993896856881292</c:v>
                </c:pt>
                <c:pt idx="18">
                  <c:v>0.99999642776767628</c:v>
                </c:pt>
                <c:pt idx="19">
                  <c:v>0.99999997209183611</c:v>
                </c:pt>
                <c:pt idx="20">
                  <c:v>1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fSW!$D$35</c:f>
              <c:strCache>
                <c:ptCount val="1"/>
                <c:pt idx="0">
                  <c:v>3 clayloam</c:v>
                </c:pt>
              </c:strCache>
            </c:strRef>
          </c:tx>
          <c:spPr>
            <a:ln>
              <a:solidFill>
                <a:srgbClr val="C00000"/>
              </a:solidFill>
            </a:ln>
          </c:spPr>
          <c:marker>
            <c:symbol val="none"/>
          </c:marker>
          <c:xVal>
            <c:numRef>
              <c:f>fSW!$A$36:$A$56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</c:numCache>
            </c:numRef>
          </c:xVal>
          <c:yVal>
            <c:numRef>
              <c:f>fSW!$D$36:$D$56</c:f>
              <c:numCache>
                <c:formatCode>General</c:formatCode>
                <c:ptCount val="21"/>
                <c:pt idx="0">
                  <c:v>3.0303030303030304E-2</c:v>
                </c:pt>
                <c:pt idx="1">
                  <c:v>3.8818383920804285E-2</c:v>
                </c:pt>
                <c:pt idx="2">
                  <c:v>5.0262167465500031E-2</c:v>
                </c:pt>
                <c:pt idx="3">
                  <c:v>6.5795663670990115E-2</c:v>
                </c:pt>
                <c:pt idx="4">
                  <c:v>8.7064330092218492E-2</c:v>
                </c:pt>
                <c:pt idx="5">
                  <c:v>0.11636363636363636</c:v>
                </c:pt>
                <c:pt idx="6">
                  <c:v>0.15678306241220152</c:v>
                </c:pt>
                <c:pt idx="7">
                  <c:v>0.21218223058691724</c:v>
                </c:pt>
                <c:pt idx="8">
                  <c:v>0.28667094761948431</c:v>
                </c:pt>
                <c:pt idx="9">
                  <c:v>0.38306691029722151</c:v>
                </c:pt>
                <c:pt idx="10">
                  <c:v>0.5</c:v>
                </c:pt>
                <c:pt idx="11">
                  <c:v>0.62873705587586204</c:v>
                </c:pt>
                <c:pt idx="12">
                  <c:v>0.75319354061219557</c:v>
                </c:pt>
                <c:pt idx="13">
                  <c:v>0.85611307541500081</c:v>
                </c:pt>
                <c:pt idx="14">
                  <c:v>0.92785035629453694</c:v>
                </c:pt>
                <c:pt idx="15">
                  <c:v>0.96969696969696972</c:v>
                </c:pt>
                <c:pt idx="16">
                  <c:v>0.98986379474184349</c:v>
                </c:pt>
                <c:pt idx="17">
                  <c:v>0.99757589058587637</c:v>
                </c:pt>
                <c:pt idx="18">
                  <c:v>0.99968010236724236</c:v>
                </c:pt>
                <c:pt idx="19">
                  <c:v>0.99999000009999894</c:v>
                </c:pt>
                <c:pt idx="20">
                  <c:v>1</c:v>
                </c:pt>
              </c:numCache>
            </c:numRef>
          </c:yVal>
          <c:smooth val="1"/>
        </c:ser>
        <c:ser>
          <c:idx val="3"/>
          <c:order val="3"/>
          <c:tx>
            <c:strRef>
              <c:f>fSW!$E$35</c:f>
              <c:strCache>
                <c:ptCount val="1"/>
                <c:pt idx="0">
                  <c:v>other</c:v>
                </c:pt>
              </c:strCache>
            </c:strRef>
          </c:tx>
          <c:spPr>
            <a:ln>
              <a:solidFill>
                <a:srgbClr val="663300"/>
              </a:solidFill>
            </a:ln>
          </c:spPr>
          <c:marker>
            <c:symbol val="none"/>
          </c:marker>
          <c:xVal>
            <c:numRef>
              <c:f>fSW!$A$36:$A$56</c:f>
              <c:numCache>
                <c:formatCode>General</c:formatCode>
                <c:ptCount val="21"/>
                <c:pt idx="0">
                  <c:v>0</c:v>
                </c:pt>
                <c:pt idx="1">
                  <c:v>0.05</c:v>
                </c:pt>
                <c:pt idx="2">
                  <c:v>0.1</c:v>
                </c:pt>
                <c:pt idx="3">
                  <c:v>0.15000000000000002</c:v>
                </c:pt>
                <c:pt idx="4">
                  <c:v>0.2</c:v>
                </c:pt>
                <c:pt idx="5">
                  <c:v>0.25</c:v>
                </c:pt>
                <c:pt idx="6">
                  <c:v>0.3</c:v>
                </c:pt>
                <c:pt idx="7">
                  <c:v>0.35</c:v>
                </c:pt>
                <c:pt idx="8">
                  <c:v>0.39999999999999997</c:v>
                </c:pt>
                <c:pt idx="9">
                  <c:v>0.44999999999999996</c:v>
                </c:pt>
                <c:pt idx="10">
                  <c:v>0.49999999999999994</c:v>
                </c:pt>
                <c:pt idx="11">
                  <c:v>0.54999999999999993</c:v>
                </c:pt>
                <c:pt idx="12">
                  <c:v>0.6</c:v>
                </c:pt>
                <c:pt idx="13">
                  <c:v>0.65</c:v>
                </c:pt>
                <c:pt idx="14">
                  <c:v>0.70000000000000007</c:v>
                </c:pt>
                <c:pt idx="15">
                  <c:v>0.75000000000000011</c:v>
                </c:pt>
                <c:pt idx="16">
                  <c:v>0.80000000000000016</c:v>
                </c:pt>
                <c:pt idx="17">
                  <c:v>0.8500000000000002</c:v>
                </c:pt>
                <c:pt idx="18">
                  <c:v>0.90000000000000024</c:v>
                </c:pt>
                <c:pt idx="19">
                  <c:v>0.95000000000000029</c:v>
                </c:pt>
                <c:pt idx="20">
                  <c:v>1.0000000000000002</c:v>
                </c:pt>
              </c:numCache>
            </c:numRef>
          </c:xVal>
          <c:yVal>
            <c:numRef>
              <c:f>fSW!$E$36:$E$56</c:f>
              <c:numCache>
                <c:formatCode>General</c:formatCode>
                <c:ptCount val="21"/>
                <c:pt idx="0">
                  <c:v>6.0150375939849621E-2</c:v>
                </c:pt>
                <c:pt idx="1">
                  <c:v>6.9461402794736157E-2</c:v>
                </c:pt>
                <c:pt idx="2">
                  <c:v>8.0706179066834804E-2</c:v>
                </c:pt>
                <c:pt idx="3">
                  <c:v>9.4377880184331797E-2</c:v>
                </c:pt>
                <c:pt idx="4">
                  <c:v>0.1111111111111111</c:v>
                </c:pt>
                <c:pt idx="5">
                  <c:v>0.13172112168767688</c:v>
                </c:pt>
                <c:pt idx="6">
                  <c:v>0.15724815724815733</c:v>
                </c:pt>
                <c:pt idx="7">
                  <c:v>0.18899963086009597</c:v>
                </c:pt>
                <c:pt idx="8">
                  <c:v>0.22857142857142848</c:v>
                </c:pt>
                <c:pt idx="9">
                  <c:v>0.27780792186652198</c:v>
                </c:pt>
                <c:pt idx="10">
                  <c:v>0.33862433862433861</c:v>
                </c:pt>
                <c:pt idx="11">
                  <c:v>0.41257050765511682</c:v>
                </c:pt>
                <c:pt idx="12">
                  <c:v>0.5</c:v>
                </c:pt>
                <c:pt idx="13">
                  <c:v>0.59883040935672527</c:v>
                </c:pt>
                <c:pt idx="14">
                  <c:v>0.70329670329670346</c:v>
                </c:pt>
                <c:pt idx="15">
                  <c:v>0.80376766091051832</c:v>
                </c:pt>
                <c:pt idx="16">
                  <c:v>0.88888888888888928</c:v>
                </c:pt>
                <c:pt idx="17">
                  <c:v>0.94990723562152157</c:v>
                </c:pt>
                <c:pt idx="18">
                  <c:v>0.98461538461538478</c:v>
                </c:pt>
                <c:pt idx="19">
                  <c:v>0.99805068226120852</c:v>
                </c:pt>
                <c:pt idx="20">
                  <c:v>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216256"/>
        <c:axId val="1034216816"/>
      </c:scatterChart>
      <c:valAx>
        <c:axId val="1034216256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Relative available soil water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34216816"/>
        <c:crosses val="autoZero"/>
        <c:crossBetween val="midCat"/>
      </c:valAx>
      <c:valAx>
        <c:axId val="103421681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Soil water modifier</a:t>
                </a:r>
              </a:p>
            </c:rich>
          </c:tx>
          <c:layout>
            <c:manualLayout>
              <c:xMode val="edge"/>
              <c:yMode val="edge"/>
              <c:x val="3.3755264994182889E-2"/>
              <c:y val="0.24384959852683563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3421625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69403061620062079"/>
          <c:y val="0.62717844779653109"/>
          <c:w val="0.24181316329262639"/>
          <c:h val="0.20729814240190364"/>
        </c:manualLayout>
      </c:layout>
      <c:overlay val="1"/>
      <c:spPr>
        <a:solidFill>
          <a:schemeClr val="bg1"/>
        </a:solidFill>
      </c:spPr>
    </c:legend>
    <c:plotVisOnly val="1"/>
    <c:dispBlanksAs val="gap"/>
    <c:showDLblsOverMax val="0"/>
  </c:chart>
  <c:spPr>
    <a:ln w="25400"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9250584183306202"/>
          <c:y val="5.6140350877192984E-2"/>
          <c:w val="0.74622833538212785"/>
          <c:h val="0.79750269374222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fVPD!$B$33</c:f>
              <c:strCache>
                <c:ptCount val="1"/>
                <c:pt idx="0">
                  <c:v>kD=0.05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ymbol val="none"/>
          </c:marker>
          <c:xVal>
            <c:numRef>
              <c:f>fVPD!$A$34:$A$43</c:f>
              <c:numCache>
                <c:formatCode>General</c:formatCode>
                <c:ptCount val="10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</c:numCache>
            </c:numRef>
          </c:xVal>
          <c:yVal>
            <c:numRef>
              <c:f>fVPD!$B$34:$B$43</c:f>
              <c:numCache>
                <c:formatCode>General</c:formatCode>
                <c:ptCount val="10"/>
                <c:pt idx="0">
                  <c:v>1</c:v>
                </c:pt>
                <c:pt idx="1">
                  <c:v>0.95122942450071402</c:v>
                </c:pt>
                <c:pt idx="2">
                  <c:v>0.90483741803595952</c:v>
                </c:pt>
                <c:pt idx="3">
                  <c:v>0.86070797642505781</c:v>
                </c:pt>
                <c:pt idx="4">
                  <c:v>0.81873075307798182</c:v>
                </c:pt>
                <c:pt idx="5">
                  <c:v>0.77880078307140488</c:v>
                </c:pt>
                <c:pt idx="6">
                  <c:v>0.74081822068171788</c:v>
                </c:pt>
                <c:pt idx="7">
                  <c:v>0.70468808971871344</c:v>
                </c:pt>
                <c:pt idx="8">
                  <c:v>0.67032004603563933</c:v>
                </c:pt>
                <c:pt idx="9">
                  <c:v>0.63762815162177333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219616"/>
        <c:axId val="1034220176"/>
      </c:scatterChart>
      <c:valAx>
        <c:axId val="1034219616"/>
        <c:scaling>
          <c:orientation val="minMax"/>
          <c:max val="1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Vapour pressure deficit (mBar)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34220176"/>
        <c:crosses val="autoZero"/>
        <c:crossBetween val="midCat"/>
      </c:valAx>
      <c:valAx>
        <c:axId val="1034220176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VPD modifier</a:t>
                </a:r>
              </a:p>
            </c:rich>
          </c:tx>
          <c:layout>
            <c:manualLayout>
              <c:xMode val="edge"/>
              <c:yMode val="edge"/>
              <c:x val="3.3755264994182889E-2"/>
              <c:y val="0.328891360106182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34219616"/>
        <c:crosses val="autoZero"/>
        <c:crossBetween val="midCat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55955359921668346"/>
          <c:y val="0.61987360919292833"/>
          <c:w val="0.18834034820069365"/>
          <c:h val="5.182453560047591E-2"/>
        </c:manualLayout>
      </c:layout>
      <c:overlay val="1"/>
    </c:legend>
    <c:plotVisOnly val="1"/>
    <c:dispBlanksAs val="gap"/>
    <c:showDLblsOverMax val="0"/>
  </c:chart>
  <c:spPr>
    <a:ln w="25400"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674011722951432"/>
          <c:y val="7.436347221973108E-2"/>
          <c:w val="0.74622833538212785"/>
          <c:h val="0.7975026937422296"/>
        </c:manualLayout>
      </c:layout>
      <c:scatterChart>
        <c:scatterStyle val="smoothMarker"/>
        <c:varyColors val="0"/>
        <c:ser>
          <c:idx val="0"/>
          <c:order val="0"/>
          <c:tx>
            <c:strRef>
              <c:f>fage!$C$36</c:f>
              <c:strCache>
                <c:ptCount val="1"/>
                <c:pt idx="0">
                  <c:v>0.95</c:v>
                </c:pt>
              </c:strCache>
            </c:strRef>
          </c:tx>
          <c:spPr>
            <a:ln>
              <a:solidFill>
                <a:srgbClr val="006600"/>
              </a:solidFill>
            </a:ln>
          </c:spPr>
          <c:marker>
            <c:symbol val="none"/>
          </c:marker>
          <c:xVal>
            <c:numRef>
              <c:f>fage!$B$38:$B$48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fage!$C$38:$C$48</c:f>
              <c:numCache>
                <c:formatCode>General</c:formatCode>
                <c:ptCount val="11"/>
                <c:pt idx="0">
                  <c:v>1</c:v>
                </c:pt>
                <c:pt idx="1">
                  <c:v>0.99987724130523192</c:v>
                </c:pt>
                <c:pt idx="2">
                  <c:v>0.99803947096349288</c:v>
                </c:pt>
                <c:pt idx="3">
                  <c:v>0.99015324768077062</c:v>
                </c:pt>
                <c:pt idx="4">
                  <c:v>0.96952766391155876</c:v>
                </c:pt>
                <c:pt idx="5">
                  <c:v>0.92873482942681418</c:v>
                </c:pt>
                <c:pt idx="6">
                  <c:v>0.86272731485465759</c:v>
                </c:pt>
                <c:pt idx="7">
                  <c:v>0.77233209076847398</c:v>
                </c:pt>
                <c:pt idx="8">
                  <c:v>0.66538852325931663</c:v>
                </c:pt>
                <c:pt idx="9">
                  <c:v>0.55385746524605062</c:v>
                </c:pt>
                <c:pt idx="10">
                  <c:v>0.44888588837872567</c:v>
                </c:pt>
              </c:numCache>
            </c:numRef>
          </c:yVal>
          <c:smooth val="1"/>
        </c:ser>
        <c:ser>
          <c:idx val="1"/>
          <c:order val="1"/>
          <c:tx>
            <c:strRef>
              <c:f>fage!$D$36</c:f>
              <c:strCache>
                <c:ptCount val="1"/>
                <c:pt idx="0">
                  <c:v>0.85</c:v>
                </c:pt>
              </c:strCache>
            </c:strRef>
          </c:tx>
          <c:spPr>
            <a:ln>
              <a:solidFill>
                <a:srgbClr val="CCCC00"/>
              </a:solidFill>
            </a:ln>
          </c:spPr>
          <c:marker>
            <c:symbol val="none"/>
          </c:marker>
          <c:xVal>
            <c:numRef>
              <c:f>fage!$B$38:$B$48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fage!$D$38:$D$48</c:f>
              <c:numCache>
                <c:formatCode>General</c:formatCode>
                <c:ptCount val="11"/>
                <c:pt idx="0">
                  <c:v>1</c:v>
                </c:pt>
                <c:pt idx="1">
                  <c:v>0.99980846810395396</c:v>
                </c:pt>
                <c:pt idx="2">
                  <c:v>0.99694426871337005</c:v>
                </c:pt>
                <c:pt idx="3">
                  <c:v>0.98472004433073557</c:v>
                </c:pt>
                <c:pt idx="4">
                  <c:v>0.95325108141114157</c:v>
                </c:pt>
                <c:pt idx="5">
                  <c:v>0.89307214422429182</c:v>
                </c:pt>
                <c:pt idx="6">
                  <c:v>0.80110688011356546</c:v>
                </c:pt>
                <c:pt idx="7">
                  <c:v>0.68495206541082698</c:v>
                </c:pt>
                <c:pt idx="8">
                  <c:v>0.56032927001080124</c:v>
                </c:pt>
                <c:pt idx="9">
                  <c:v>0.44308927993548963</c:v>
                </c:pt>
                <c:pt idx="10">
                  <c:v>0.34297247465310998</c:v>
                </c:pt>
              </c:numCache>
            </c:numRef>
          </c:yVal>
          <c:smooth val="1"/>
        </c:ser>
        <c:ser>
          <c:idx val="2"/>
          <c:order val="2"/>
          <c:tx>
            <c:strRef>
              <c:f>fage!$E$36</c:f>
              <c:strCache>
                <c:ptCount val="1"/>
                <c:pt idx="0">
                  <c:v>0.75</c:v>
                </c:pt>
              </c:strCache>
            </c:strRef>
          </c:tx>
          <c:spPr>
            <a:ln>
              <a:solidFill>
                <a:srgbClr val="FF9900"/>
              </a:solidFill>
            </a:ln>
          </c:spPr>
          <c:marker>
            <c:symbol val="none"/>
          </c:marker>
          <c:xVal>
            <c:numRef>
              <c:f>fage!$B$38:$B$48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fage!$E$38:$E$48</c:f>
              <c:numCache>
                <c:formatCode>General</c:formatCode>
                <c:ptCount val="11"/>
                <c:pt idx="0">
                  <c:v>1</c:v>
                </c:pt>
                <c:pt idx="1">
                  <c:v>0.99968405047293685</c:v>
                </c:pt>
                <c:pt idx="2">
                  <c:v>0.99496865234566922</c:v>
                </c:pt>
                <c:pt idx="3">
                  <c:v>0.97503900156006229</c:v>
                </c:pt>
                <c:pt idx="4">
                  <c:v>0.92514756674768373</c:v>
                </c:pt>
                <c:pt idx="5">
                  <c:v>0.83505154639175261</c:v>
                </c:pt>
                <c:pt idx="6">
                  <c:v>0.70942111237230432</c:v>
                </c:pt>
                <c:pt idx="7">
                  <c:v>0.56855830460125123</c:v>
                </c:pt>
                <c:pt idx="8">
                  <c:v>0.43581752911906751</c:v>
                </c:pt>
                <c:pt idx="9">
                  <c:v>0.32535137948984905</c:v>
                </c:pt>
                <c:pt idx="10">
                  <c:v>0.24035608308605341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4222416"/>
        <c:axId val="1034222976"/>
      </c:scatterChart>
      <c:valAx>
        <c:axId val="1034222416"/>
        <c:scaling>
          <c:orientation val="minMax"/>
          <c:max val="1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t/tx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crossAx val="1034222976"/>
        <c:crosses val="autoZero"/>
        <c:crossBetween val="midCat"/>
      </c:valAx>
      <c:valAx>
        <c:axId val="1034222976"/>
        <c:scaling>
          <c:orientation val="minMax"/>
          <c:max val="1"/>
          <c:min val="0.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sz="1100"/>
                </a:pPr>
                <a:r>
                  <a:rPr lang="en-US" sz="1100"/>
                  <a:t>age modifier - different rage</a:t>
                </a:r>
              </a:p>
            </c:rich>
          </c:tx>
          <c:layout>
            <c:manualLayout>
              <c:xMode val="edge"/>
              <c:yMode val="edge"/>
              <c:x val="3.3755264994182889E-2"/>
              <c:y val="0.32889136010618264"/>
            </c:manualLayout>
          </c:layout>
          <c:overlay val="0"/>
        </c:title>
        <c:numFmt formatCode="General" sourceLinked="1"/>
        <c:majorTickMark val="out"/>
        <c:minorTickMark val="none"/>
        <c:tickLblPos val="nextTo"/>
        <c:crossAx val="1034222416"/>
        <c:crosses val="autoZero"/>
        <c:crossBetween val="midCat"/>
        <c:majorUnit val="0.2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r"/>
      <c:layout>
        <c:manualLayout>
          <c:xMode val="edge"/>
          <c:yMode val="edge"/>
          <c:x val="0.19972088420054782"/>
          <c:y val="0.50445978990667184"/>
          <c:w val="0.13796376809843466"/>
          <c:h val="0.15547360680142772"/>
        </c:manualLayout>
      </c:layout>
      <c:overlay val="1"/>
    </c:legend>
    <c:plotVisOnly val="1"/>
    <c:dispBlanksAs val="gap"/>
    <c:showDLblsOverMax val="0"/>
  </c:chart>
  <c:spPr>
    <a:ln w="25400">
      <a:noFill/>
    </a:ln>
  </c:spPr>
  <c:txPr>
    <a:bodyPr/>
    <a:lstStyle/>
    <a:p>
      <a:pPr>
        <a:defRPr>
          <a:latin typeface="Arial" pitchFamily="34" charset="0"/>
          <a:cs typeface="Arial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752475</xdr:colOff>
      <xdr:row>9</xdr:row>
      <xdr:rowOff>14286</xdr:rowOff>
    </xdr:from>
    <xdr:to>
      <xdr:col>5</xdr:col>
      <xdr:colOff>742950</xdr:colOff>
      <xdr:row>27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8</xdr:row>
      <xdr:rowOff>9524</xdr:rowOff>
    </xdr:from>
    <xdr:to>
      <xdr:col>6</xdr:col>
      <xdr:colOff>752474</xdr:colOff>
      <xdr:row>29</xdr:row>
      <xdr:rowOff>190499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742949</xdr:colOff>
      <xdr:row>29</xdr:row>
      <xdr:rowOff>180975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742949</xdr:colOff>
      <xdr:row>27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6</xdr:col>
      <xdr:colOff>742949</xdr:colOff>
      <xdr:row>28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6</xdr:row>
      <xdr:rowOff>0</xdr:rowOff>
    </xdr:from>
    <xdr:to>
      <xdr:col>6</xdr:col>
      <xdr:colOff>742949</xdr:colOff>
      <xdr:row>27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8</xdr:row>
      <xdr:rowOff>0</xdr:rowOff>
    </xdr:from>
    <xdr:to>
      <xdr:col>6</xdr:col>
      <xdr:colOff>742949</xdr:colOff>
      <xdr:row>29</xdr:row>
      <xdr:rowOff>180975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39"/>
  <sheetViews>
    <sheetView workbookViewId="0">
      <selection activeCell="I24" sqref="I24"/>
    </sheetView>
  </sheetViews>
  <sheetFormatPr defaultRowHeight="15" x14ac:dyDescent="0.2"/>
  <sheetData>
    <row r="2" spans="1:9" x14ac:dyDescent="0.2">
      <c r="A2" t="s">
        <v>40</v>
      </c>
      <c r="B2" t="s">
        <v>39</v>
      </c>
      <c r="C2" t="s">
        <v>38</v>
      </c>
      <c r="D2" t="s">
        <v>42</v>
      </c>
      <c r="E2" t="s">
        <v>43</v>
      </c>
    </row>
    <row r="3" spans="1:9" ht="18" x14ac:dyDescent="0.2">
      <c r="A3" t="s">
        <v>46</v>
      </c>
      <c r="C3" t="s">
        <v>47</v>
      </c>
      <c r="D3" s="5" t="s">
        <v>45</v>
      </c>
      <c r="E3" s="5" t="s">
        <v>45</v>
      </c>
    </row>
    <row r="4" spans="1:9" x14ac:dyDescent="0.2">
      <c r="A4">
        <v>35.700000000000003</v>
      </c>
      <c r="B4">
        <v>0.91</v>
      </c>
      <c r="C4">
        <f>4.88*1000*B4</f>
        <v>4440.8</v>
      </c>
      <c r="D4" s="6">
        <f>A4/C4*100</f>
        <v>0.80390920554854972</v>
      </c>
      <c r="E4">
        <f>D4/0.47</f>
        <v>1.7104451181884037</v>
      </c>
      <c r="G4" s="2" t="s">
        <v>41</v>
      </c>
      <c r="H4">
        <f>E4/(24*2.3)</f>
        <v>3.0986324604862388E-2</v>
      </c>
      <c r="I4" t="s">
        <v>44</v>
      </c>
    </row>
    <row r="5" spans="1:9" x14ac:dyDescent="0.2">
      <c r="A5">
        <v>29.5</v>
      </c>
      <c r="B5">
        <v>0.78</v>
      </c>
      <c r="C5">
        <f t="shared" ref="C5:C7" si="0">4.88*1000*B5</f>
        <v>3806.4</v>
      </c>
      <c r="D5" s="6">
        <f t="shared" ref="D5:D7" si="1">A5/C5*100</f>
        <v>0.77501050861706589</v>
      </c>
      <c r="E5">
        <f t="shared" ref="E5:E7" si="2">D5/0.47</f>
        <v>1.6489585289724806</v>
      </c>
    </row>
    <row r="6" spans="1:9" x14ac:dyDescent="0.2">
      <c r="A6">
        <v>26.9</v>
      </c>
      <c r="B6">
        <v>0.77</v>
      </c>
      <c r="C6">
        <f t="shared" si="0"/>
        <v>3757.6</v>
      </c>
      <c r="D6" s="6">
        <f t="shared" si="1"/>
        <v>0.71588247817756012</v>
      </c>
      <c r="E6">
        <f t="shared" si="2"/>
        <v>1.5231542088884258</v>
      </c>
    </row>
    <row r="7" spans="1:9" x14ac:dyDescent="0.2">
      <c r="A7">
        <v>23.7</v>
      </c>
      <c r="B7">
        <v>0.71</v>
      </c>
      <c r="C7">
        <f t="shared" si="0"/>
        <v>3464.7999999999997</v>
      </c>
      <c r="D7" s="6">
        <f t="shared" si="1"/>
        <v>0.68402216578157482</v>
      </c>
      <c r="E7">
        <f t="shared" si="2"/>
        <v>1.4553663101735634</v>
      </c>
    </row>
    <row r="32" spans="1:5" x14ac:dyDescent="0.2">
      <c r="A32" t="s">
        <v>48</v>
      </c>
      <c r="D32" s="5"/>
      <c r="E32" s="5"/>
    </row>
    <row r="33" spans="1:9" x14ac:dyDescent="0.2">
      <c r="D33" s="6"/>
      <c r="G33" s="2"/>
    </row>
    <row r="34" spans="1:9" x14ac:dyDescent="0.2">
      <c r="A34" t="s">
        <v>49</v>
      </c>
      <c r="B34" t="s">
        <v>40</v>
      </c>
      <c r="C34" t="s">
        <v>39</v>
      </c>
      <c r="D34" t="s">
        <v>38</v>
      </c>
      <c r="E34" t="s">
        <v>42</v>
      </c>
      <c r="F34" t="s">
        <v>43</v>
      </c>
    </row>
    <row r="35" spans="1:9" ht="18" x14ac:dyDescent="0.2">
      <c r="B35" t="s">
        <v>46</v>
      </c>
      <c r="D35" t="s">
        <v>47</v>
      </c>
      <c r="E35" s="5" t="s">
        <v>45</v>
      </c>
      <c r="F35" s="5" t="s">
        <v>45</v>
      </c>
    </row>
    <row r="36" spans="1:9" x14ac:dyDescent="0.2">
      <c r="A36">
        <v>4</v>
      </c>
      <c r="B36">
        <f>(A4-A36)*0.2+A4+A36</f>
        <v>46.040000000000006</v>
      </c>
      <c r="C36">
        <v>0.91</v>
      </c>
      <c r="D36">
        <f>4.88*1000*C36</f>
        <v>4440.8</v>
      </c>
      <c r="E36" s="6">
        <f>B36/D36*100</f>
        <v>1.0367501351107911</v>
      </c>
      <c r="F36">
        <f>E36/0.47</f>
        <v>2.2058513512995557</v>
      </c>
      <c r="H36" s="2" t="s">
        <v>41</v>
      </c>
      <c r="I36">
        <f>F36/(24*2.3)</f>
        <v>3.9961075204702101E-2</v>
      </c>
    </row>
    <row r="37" spans="1:9" x14ac:dyDescent="0.2">
      <c r="A37">
        <v>2.79</v>
      </c>
      <c r="B37">
        <f t="shared" ref="B37:B39" si="3">(A5-A37)*0.2+A5+A37</f>
        <v>37.631999999999998</v>
      </c>
      <c r="C37">
        <v>0.78</v>
      </c>
      <c r="D37">
        <f t="shared" ref="D37:D39" si="4">4.88*1000*C37</f>
        <v>3806.4</v>
      </c>
      <c r="E37" s="6">
        <f t="shared" ref="E37:E39" si="5">B37/D37*100</f>
        <v>0.98865069356872637</v>
      </c>
      <c r="F37">
        <f t="shared" ref="F37:F39" si="6">E37/0.47</f>
        <v>2.1035121139760138</v>
      </c>
    </row>
    <row r="38" spans="1:9" x14ac:dyDescent="0.2">
      <c r="A38">
        <v>3.19</v>
      </c>
      <c r="B38">
        <f t="shared" si="3"/>
        <v>34.832000000000001</v>
      </c>
      <c r="C38">
        <v>0.77</v>
      </c>
      <c r="D38">
        <f t="shared" si="4"/>
        <v>3757.6</v>
      </c>
      <c r="E38" s="6">
        <f t="shared" si="5"/>
        <v>0.92697466467958278</v>
      </c>
      <c r="F38">
        <f t="shared" si="6"/>
        <v>1.9722865205948572</v>
      </c>
    </row>
    <row r="39" spans="1:9" x14ac:dyDescent="0.2">
      <c r="A39">
        <v>1.97</v>
      </c>
      <c r="B39">
        <f t="shared" si="3"/>
        <v>30.015999999999998</v>
      </c>
      <c r="C39">
        <v>0.71</v>
      </c>
      <c r="D39">
        <f t="shared" si="4"/>
        <v>3464.7999999999997</v>
      </c>
      <c r="E39" s="6">
        <f t="shared" si="5"/>
        <v>0.86631262987762647</v>
      </c>
      <c r="F39">
        <f t="shared" si="6"/>
        <v>1.8432183614417585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workbookViewId="0">
      <selection activeCell="J16" sqref="J16"/>
    </sheetView>
  </sheetViews>
  <sheetFormatPr defaultRowHeight="15" x14ac:dyDescent="0.2"/>
  <sheetData>
    <row r="1" spans="1:9" ht="21" thickBot="1" x14ac:dyDescent="0.35">
      <c r="A1" s="7" t="s">
        <v>0</v>
      </c>
      <c r="B1" s="8"/>
      <c r="C1" s="8"/>
      <c r="D1" s="8"/>
      <c r="E1" s="8"/>
      <c r="F1" s="8"/>
      <c r="G1" s="8"/>
      <c r="H1" s="8"/>
      <c r="I1" s="9"/>
    </row>
    <row r="2" spans="1:9" ht="9.9499999999999993" customHeight="1" x14ac:dyDescent="0.2">
      <c r="A2" s="1"/>
      <c r="B2" s="1"/>
      <c r="C2" s="1"/>
      <c r="D2" s="1"/>
      <c r="E2" s="1"/>
      <c r="F2" s="1"/>
      <c r="G2" s="1"/>
      <c r="H2" s="1"/>
      <c r="I2" s="1"/>
    </row>
    <row r="4" spans="1:9" x14ac:dyDescent="0.2">
      <c r="A4" t="s">
        <v>1</v>
      </c>
    </row>
    <row r="6" spans="1:9" x14ac:dyDescent="0.2">
      <c r="A6" t="s">
        <v>2</v>
      </c>
    </row>
    <row r="7" spans="1:9" x14ac:dyDescent="0.2">
      <c r="A7" s="2" t="s">
        <v>9</v>
      </c>
      <c r="B7">
        <v>0.5</v>
      </c>
    </row>
    <row r="35" spans="1:4" ht="19.5" x14ac:dyDescent="0.35">
      <c r="A35" s="2" t="s">
        <v>10</v>
      </c>
      <c r="B35" t="s">
        <v>3</v>
      </c>
      <c r="C35" t="s">
        <v>5</v>
      </c>
      <c r="D35" t="s">
        <v>6</v>
      </c>
    </row>
    <row r="36" spans="1:4" ht="18" x14ac:dyDescent="0.2">
      <c r="A36" t="s">
        <v>4</v>
      </c>
      <c r="C36" t="s">
        <v>4</v>
      </c>
    </row>
    <row r="37" spans="1:4" x14ac:dyDescent="0.2">
      <c r="A37">
        <v>500</v>
      </c>
      <c r="B37">
        <v>0</v>
      </c>
      <c r="C37">
        <f t="shared" ref="C37:C49" si="0">$A$37*(1-EXP(-k*B37))</f>
        <v>0</v>
      </c>
      <c r="D37">
        <f t="shared" ref="D37:D49" si="1">C37/$A$37*100</f>
        <v>0</v>
      </c>
    </row>
    <row r="38" spans="1:4" x14ac:dyDescent="0.2">
      <c r="B38">
        <f>B37+0.5</f>
        <v>0.5</v>
      </c>
      <c r="C38">
        <f t="shared" si="0"/>
        <v>110.59960846429756</v>
      </c>
      <c r="D38">
        <f t="shared" si="1"/>
        <v>22.119921692859513</v>
      </c>
    </row>
    <row r="39" spans="1:4" x14ac:dyDescent="0.2">
      <c r="B39">
        <f t="shared" ref="B39:B48" si="2">B38+0.5</f>
        <v>1</v>
      </c>
      <c r="C39">
        <f t="shared" si="0"/>
        <v>196.73467014368327</v>
      </c>
      <c r="D39">
        <f t="shared" si="1"/>
        <v>39.346934028736655</v>
      </c>
    </row>
    <row r="40" spans="1:4" x14ac:dyDescent="0.2">
      <c r="B40">
        <f t="shared" si="2"/>
        <v>1.5</v>
      </c>
      <c r="C40">
        <f t="shared" si="0"/>
        <v>263.81672362949263</v>
      </c>
      <c r="D40">
        <f t="shared" si="1"/>
        <v>52.763344725898534</v>
      </c>
    </row>
    <row r="41" spans="1:4" x14ac:dyDescent="0.2">
      <c r="B41">
        <f t="shared" si="2"/>
        <v>2</v>
      </c>
      <c r="C41">
        <f t="shared" si="0"/>
        <v>316.06027941427885</v>
      </c>
      <c r="D41">
        <f t="shared" si="1"/>
        <v>63.212055882855765</v>
      </c>
    </row>
    <row r="42" spans="1:4" x14ac:dyDescent="0.2">
      <c r="B42">
        <f t="shared" si="2"/>
        <v>2.5</v>
      </c>
      <c r="C42">
        <f t="shared" si="0"/>
        <v>356.74760156990493</v>
      </c>
      <c r="D42">
        <f t="shared" si="1"/>
        <v>71.349520313980989</v>
      </c>
    </row>
    <row r="43" spans="1:4" x14ac:dyDescent="0.2">
      <c r="B43">
        <f t="shared" si="2"/>
        <v>3</v>
      </c>
      <c r="C43">
        <f t="shared" si="0"/>
        <v>388.4349199257851</v>
      </c>
      <c r="D43">
        <f t="shared" si="1"/>
        <v>77.686983985157028</v>
      </c>
    </row>
    <row r="44" spans="1:4" x14ac:dyDescent="0.2">
      <c r="B44">
        <f t="shared" si="2"/>
        <v>3.5</v>
      </c>
      <c r="C44">
        <f t="shared" si="0"/>
        <v>413.11302827477743</v>
      </c>
      <c r="D44">
        <f t="shared" si="1"/>
        <v>82.622605654955478</v>
      </c>
    </row>
    <row r="45" spans="1:4" x14ac:dyDescent="0.2">
      <c r="B45">
        <f t="shared" si="2"/>
        <v>4</v>
      </c>
      <c r="C45">
        <f t="shared" si="0"/>
        <v>432.33235838169367</v>
      </c>
      <c r="D45">
        <f t="shared" si="1"/>
        <v>86.466471676338728</v>
      </c>
    </row>
    <row r="46" spans="1:4" x14ac:dyDescent="0.2">
      <c r="B46">
        <f t="shared" si="2"/>
        <v>4.5</v>
      </c>
      <c r="C46">
        <f t="shared" si="0"/>
        <v>447.30038771906783</v>
      </c>
      <c r="D46">
        <f t="shared" si="1"/>
        <v>89.460077543813568</v>
      </c>
    </row>
    <row r="47" spans="1:4" x14ac:dyDescent="0.2">
      <c r="B47">
        <f t="shared" si="2"/>
        <v>5</v>
      </c>
      <c r="C47">
        <f t="shared" si="0"/>
        <v>458.95750068805057</v>
      </c>
      <c r="D47">
        <f t="shared" si="1"/>
        <v>91.791500137610115</v>
      </c>
    </row>
    <row r="48" spans="1:4" x14ac:dyDescent="0.2">
      <c r="B48">
        <f t="shared" si="2"/>
        <v>5.5</v>
      </c>
      <c r="C48">
        <f t="shared" si="0"/>
        <v>468.03606939664621</v>
      </c>
      <c r="D48">
        <f t="shared" si="1"/>
        <v>93.607213879329237</v>
      </c>
    </row>
    <row r="49" spans="2:4" x14ac:dyDescent="0.2">
      <c r="B49">
        <f>B48+0.5</f>
        <v>6</v>
      </c>
      <c r="C49">
        <f t="shared" si="0"/>
        <v>475.10646581606801</v>
      </c>
      <c r="D49">
        <f t="shared" si="1"/>
        <v>95.021293163213599</v>
      </c>
    </row>
  </sheetData>
  <mergeCells count="1">
    <mergeCell ref="A1:I1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5" sqref="B5"/>
    </sheetView>
  </sheetViews>
  <sheetFormatPr defaultRowHeight="15" x14ac:dyDescent="0.2"/>
  <sheetData>
    <row r="1" spans="1:8" ht="21" thickBot="1" x14ac:dyDescent="0.35">
      <c r="A1" s="7" t="s">
        <v>7</v>
      </c>
      <c r="B1" s="8"/>
      <c r="C1" s="8"/>
      <c r="D1" s="8"/>
      <c r="E1" s="8"/>
      <c r="F1" s="8"/>
      <c r="G1" s="8"/>
      <c r="H1" s="9"/>
    </row>
    <row r="2" spans="1:8" ht="9.9499999999999993" customHeight="1" x14ac:dyDescent="0.2">
      <c r="A2" s="1"/>
      <c r="B2" s="1"/>
      <c r="C2" s="1"/>
      <c r="D2" s="1"/>
      <c r="E2" s="1"/>
      <c r="F2" s="1"/>
      <c r="G2" s="1"/>
      <c r="H2" s="1"/>
    </row>
    <row r="4" spans="1:8" x14ac:dyDescent="0.2">
      <c r="A4" t="s">
        <v>12</v>
      </c>
    </row>
    <row r="5" spans="1:8" x14ac:dyDescent="0.2">
      <c r="A5" s="3" t="s">
        <v>13</v>
      </c>
      <c r="B5" s="4">
        <v>6</v>
      </c>
    </row>
    <row r="6" spans="1:8" x14ac:dyDescent="0.2">
      <c r="A6" s="3" t="s">
        <v>14</v>
      </c>
      <c r="B6" s="4">
        <v>16</v>
      </c>
    </row>
    <row r="7" spans="1:8" x14ac:dyDescent="0.2">
      <c r="A7" s="3" t="s">
        <v>15</v>
      </c>
      <c r="B7" s="4">
        <v>40</v>
      </c>
    </row>
    <row r="35" spans="1:2" x14ac:dyDescent="0.2">
      <c r="A35" t="s">
        <v>8</v>
      </c>
      <c r="B35" t="s">
        <v>11</v>
      </c>
    </row>
    <row r="36" spans="1:2" x14ac:dyDescent="0.2">
      <c r="A36">
        <v>6</v>
      </c>
      <c r="B36">
        <f t="shared" ref="B36:B64" si="0">((A36-Tmin)/(Topt-Tmin))*((Tmax-A36)/(Tmax-Topt))^((Tmax-Topt)/(Topt-Tmin))</f>
        <v>0</v>
      </c>
    </row>
    <row r="37" spans="1:2" x14ac:dyDescent="0.2">
      <c r="A37">
        <f>A36+1</f>
        <v>7</v>
      </c>
      <c r="B37">
        <f t="shared" si="0"/>
        <v>0.21474668853934475</v>
      </c>
    </row>
    <row r="38" spans="1:2" x14ac:dyDescent="0.2">
      <c r="A38">
        <f t="shared" ref="A38:A64" si="1">A37+1</f>
        <v>8</v>
      </c>
      <c r="B38">
        <f t="shared" si="0"/>
        <v>0.39891738504753754</v>
      </c>
    </row>
    <row r="39" spans="1:2" x14ac:dyDescent="0.2">
      <c r="A39">
        <f t="shared" si="1"/>
        <v>9</v>
      </c>
      <c r="B39">
        <f t="shared" si="0"/>
        <v>0.55447547267583852</v>
      </c>
    </row>
    <row r="40" spans="1:2" x14ac:dyDescent="0.2">
      <c r="A40">
        <f t="shared" si="1"/>
        <v>10</v>
      </c>
      <c r="B40">
        <f t="shared" si="0"/>
        <v>0.68335129621454882</v>
      </c>
    </row>
    <row r="41" spans="1:2" x14ac:dyDescent="0.2">
      <c r="A41">
        <f t="shared" si="1"/>
        <v>11</v>
      </c>
      <c r="B41">
        <f t="shared" si="0"/>
        <v>0.78744135458199283</v>
      </c>
    </row>
    <row r="42" spans="1:2" x14ac:dyDescent="0.2">
      <c r="A42">
        <f t="shared" si="1"/>
        <v>12</v>
      </c>
      <c r="B42">
        <f t="shared" si="0"/>
        <v>0.86860744106822652</v>
      </c>
    </row>
    <row r="43" spans="1:2" x14ac:dyDescent="0.2">
      <c r="A43">
        <f t="shared" si="1"/>
        <v>13</v>
      </c>
      <c r="B43">
        <f t="shared" si="0"/>
        <v>0.92867572580504387</v>
      </c>
    </row>
    <row r="44" spans="1:2" x14ac:dyDescent="0.2">
      <c r="A44">
        <f t="shared" si="1"/>
        <v>14</v>
      </c>
      <c r="B44">
        <f t="shared" si="0"/>
        <v>0.96943577411141701</v>
      </c>
    </row>
    <row r="45" spans="1:2" x14ac:dyDescent="0.2">
      <c r="A45">
        <f t="shared" si="1"/>
        <v>15</v>
      </c>
      <c r="B45">
        <f t="shared" si="0"/>
        <v>0.99263949338129465</v>
      </c>
    </row>
    <row r="46" spans="1:2" x14ac:dyDescent="0.2">
      <c r="A46">
        <f t="shared" si="1"/>
        <v>16</v>
      </c>
      <c r="B46">
        <f t="shared" si="0"/>
        <v>1</v>
      </c>
    </row>
    <row r="47" spans="1:2" x14ac:dyDescent="0.2">
      <c r="A47">
        <f t="shared" si="1"/>
        <v>17</v>
      </c>
      <c r="B47">
        <f t="shared" si="0"/>
        <v>0.99319039634604955</v>
      </c>
    </row>
    <row r="48" spans="1:2" x14ac:dyDescent="0.2">
      <c r="A48">
        <f t="shared" si="1"/>
        <v>18</v>
      </c>
      <c r="B48">
        <f t="shared" si="0"/>
        <v>0.97384244619141702</v>
      </c>
    </row>
    <row r="49" spans="1:2" x14ac:dyDescent="0.2">
      <c r="A49">
        <f t="shared" si="1"/>
        <v>19</v>
      </c>
      <c r="B49">
        <f t="shared" si="0"/>
        <v>0.94354513466836643</v>
      </c>
    </row>
    <row r="50" spans="1:2" x14ac:dyDescent="0.2">
      <c r="A50">
        <f t="shared" si="1"/>
        <v>20</v>
      </c>
      <c r="B50">
        <f t="shared" si="0"/>
        <v>0.90384309630888815</v>
      </c>
    </row>
    <row r="51" spans="1:2" x14ac:dyDescent="0.2">
      <c r="A51">
        <f t="shared" si="1"/>
        <v>21</v>
      </c>
      <c r="B51">
        <f t="shared" si="0"/>
        <v>0.85623489132655406</v>
      </c>
    </row>
    <row r="52" spans="1:2" x14ac:dyDescent="0.2">
      <c r="A52">
        <f t="shared" si="1"/>
        <v>22</v>
      </c>
      <c r="B52">
        <f t="shared" si="0"/>
        <v>0.80217110608470166</v>
      </c>
    </row>
    <row r="53" spans="1:2" x14ac:dyDescent="0.2">
      <c r="A53">
        <f t="shared" si="1"/>
        <v>23</v>
      </c>
      <c r="B53">
        <f t="shared" si="0"/>
        <v>0.74305224827919492</v>
      </c>
    </row>
    <row r="54" spans="1:2" x14ac:dyDescent="0.2">
      <c r="A54">
        <f t="shared" si="1"/>
        <v>24</v>
      </c>
      <c r="B54">
        <f t="shared" si="0"/>
        <v>0.68022640033375514</v>
      </c>
    </row>
    <row r="55" spans="1:2" x14ac:dyDescent="0.2">
      <c r="A55">
        <f t="shared" si="1"/>
        <v>25</v>
      </c>
      <c r="B55">
        <f t="shared" si="0"/>
        <v>0.61498658524863026</v>
      </c>
    </row>
    <row r="56" spans="1:2" x14ac:dyDescent="0.2">
      <c r="A56">
        <f t="shared" si="1"/>
        <v>26</v>
      </c>
      <c r="B56">
        <f t="shared" si="0"/>
        <v>0.5485677867588814</v>
      </c>
    </row>
    <row r="57" spans="1:2" x14ac:dyDescent="0.2">
      <c r="A57">
        <f t="shared" si="1"/>
        <v>27</v>
      </c>
      <c r="B57">
        <f t="shared" si="0"/>
        <v>0.48214354879310389</v>
      </c>
    </row>
    <row r="58" spans="1:2" x14ac:dyDescent="0.2">
      <c r="A58">
        <f t="shared" si="1"/>
        <v>28</v>
      </c>
      <c r="B58">
        <f t="shared" si="0"/>
        <v>0.41682205579035947</v>
      </c>
    </row>
    <row r="59" spans="1:2" x14ac:dyDescent="0.2">
      <c r="A59">
        <f t="shared" si="1"/>
        <v>29</v>
      </c>
      <c r="B59">
        <f t="shared" si="0"/>
        <v>0.35364156212350889</v>
      </c>
    </row>
    <row r="60" spans="1:2" x14ac:dyDescent="0.2">
      <c r="A60">
        <f t="shared" si="1"/>
        <v>30</v>
      </c>
      <c r="B60">
        <f t="shared" si="0"/>
        <v>0.29356499027173616</v>
      </c>
    </row>
    <row r="61" spans="1:2" x14ac:dyDescent="0.2">
      <c r="A61">
        <f t="shared" si="1"/>
        <v>31</v>
      </c>
      <c r="B61">
        <f t="shared" si="0"/>
        <v>0.23747344427120165</v>
      </c>
    </row>
    <row r="62" spans="1:2" x14ac:dyDescent="0.2">
      <c r="A62">
        <f t="shared" si="1"/>
        <v>32</v>
      </c>
      <c r="B62">
        <f t="shared" si="0"/>
        <v>0.18615827099342899</v>
      </c>
    </row>
    <row r="63" spans="1:2" x14ac:dyDescent="0.2">
      <c r="A63">
        <f t="shared" si="1"/>
        <v>33</v>
      </c>
      <c r="B63">
        <f t="shared" si="0"/>
        <v>0.14031111637873911</v>
      </c>
    </row>
    <row r="64" spans="1:2" x14ac:dyDescent="0.2">
      <c r="A64">
        <f t="shared" si="1"/>
        <v>34</v>
      </c>
      <c r="B64">
        <f t="shared" si="0"/>
        <v>0.10051110606224056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4"/>
  <sheetViews>
    <sheetView workbookViewId="0">
      <selection activeCell="B5" sqref="B5"/>
    </sheetView>
  </sheetViews>
  <sheetFormatPr defaultRowHeight="15" x14ac:dyDescent="0.2"/>
  <sheetData>
    <row r="1" spans="1:8" ht="21" thickBot="1" x14ac:dyDescent="0.35">
      <c r="A1" s="7" t="s">
        <v>20</v>
      </c>
      <c r="B1" s="8"/>
      <c r="C1" s="8"/>
      <c r="D1" s="8"/>
      <c r="E1" s="8"/>
      <c r="F1" s="8"/>
      <c r="G1" s="8"/>
      <c r="H1" s="9"/>
    </row>
    <row r="2" spans="1:8" ht="9.9499999999999993" customHeight="1" x14ac:dyDescent="0.2">
      <c r="A2" s="1"/>
      <c r="B2" s="1"/>
      <c r="C2" s="1"/>
      <c r="D2" s="1"/>
      <c r="E2" s="1"/>
      <c r="F2" s="1"/>
      <c r="G2" s="1"/>
      <c r="H2" s="1"/>
    </row>
    <row r="4" spans="1:8" x14ac:dyDescent="0.2">
      <c r="A4" t="s">
        <v>12</v>
      </c>
    </row>
    <row r="5" spans="1:8" x14ac:dyDescent="0.2">
      <c r="A5" s="3" t="s">
        <v>16</v>
      </c>
      <c r="B5" s="4">
        <v>1</v>
      </c>
    </row>
    <row r="33" spans="1:2" x14ac:dyDescent="0.2">
      <c r="A33" t="s">
        <v>17</v>
      </c>
      <c r="B33" t="s">
        <v>18</v>
      </c>
    </row>
    <row r="34" spans="1:2" x14ac:dyDescent="0.2">
      <c r="A34">
        <v>0</v>
      </c>
      <c r="B34">
        <f t="shared" ref="B34:B64" si="0">1-kF*(A34/30)</f>
        <v>1</v>
      </c>
    </row>
    <row r="35" spans="1:2" x14ac:dyDescent="0.2">
      <c r="A35">
        <f>A34+1</f>
        <v>1</v>
      </c>
      <c r="B35">
        <f t="shared" si="0"/>
        <v>0.96666666666666667</v>
      </c>
    </row>
    <row r="36" spans="1:2" x14ac:dyDescent="0.2">
      <c r="A36">
        <f t="shared" ref="A36:A64" si="1">A35+1</f>
        <v>2</v>
      </c>
      <c r="B36">
        <f t="shared" si="0"/>
        <v>0.93333333333333335</v>
      </c>
    </row>
    <row r="37" spans="1:2" x14ac:dyDescent="0.2">
      <c r="A37">
        <f t="shared" si="1"/>
        <v>3</v>
      </c>
      <c r="B37">
        <f t="shared" si="0"/>
        <v>0.9</v>
      </c>
    </row>
    <row r="38" spans="1:2" x14ac:dyDescent="0.2">
      <c r="A38">
        <f t="shared" si="1"/>
        <v>4</v>
      </c>
      <c r="B38">
        <f t="shared" si="0"/>
        <v>0.8666666666666667</v>
      </c>
    </row>
    <row r="39" spans="1:2" x14ac:dyDescent="0.2">
      <c r="A39">
        <f t="shared" si="1"/>
        <v>5</v>
      </c>
      <c r="B39">
        <f t="shared" si="0"/>
        <v>0.83333333333333337</v>
      </c>
    </row>
    <row r="40" spans="1:2" x14ac:dyDescent="0.2">
      <c r="A40">
        <f t="shared" si="1"/>
        <v>6</v>
      </c>
      <c r="B40">
        <f t="shared" si="0"/>
        <v>0.8</v>
      </c>
    </row>
    <row r="41" spans="1:2" x14ac:dyDescent="0.2">
      <c r="A41">
        <f t="shared" si="1"/>
        <v>7</v>
      </c>
      <c r="B41">
        <f t="shared" si="0"/>
        <v>0.76666666666666661</v>
      </c>
    </row>
    <row r="42" spans="1:2" x14ac:dyDescent="0.2">
      <c r="A42">
        <f t="shared" si="1"/>
        <v>8</v>
      </c>
      <c r="B42">
        <f t="shared" si="0"/>
        <v>0.73333333333333339</v>
      </c>
    </row>
    <row r="43" spans="1:2" x14ac:dyDescent="0.2">
      <c r="A43">
        <f t="shared" si="1"/>
        <v>9</v>
      </c>
      <c r="B43">
        <f t="shared" si="0"/>
        <v>0.7</v>
      </c>
    </row>
    <row r="44" spans="1:2" x14ac:dyDescent="0.2">
      <c r="A44">
        <f t="shared" si="1"/>
        <v>10</v>
      </c>
      <c r="B44">
        <f t="shared" si="0"/>
        <v>0.66666666666666674</v>
      </c>
    </row>
    <row r="45" spans="1:2" x14ac:dyDescent="0.2">
      <c r="A45">
        <f t="shared" si="1"/>
        <v>11</v>
      </c>
      <c r="B45">
        <f t="shared" si="0"/>
        <v>0.6333333333333333</v>
      </c>
    </row>
    <row r="46" spans="1:2" x14ac:dyDescent="0.2">
      <c r="A46">
        <f t="shared" si="1"/>
        <v>12</v>
      </c>
      <c r="B46">
        <f t="shared" si="0"/>
        <v>0.6</v>
      </c>
    </row>
    <row r="47" spans="1:2" x14ac:dyDescent="0.2">
      <c r="A47">
        <f t="shared" si="1"/>
        <v>13</v>
      </c>
      <c r="B47">
        <f t="shared" si="0"/>
        <v>0.56666666666666665</v>
      </c>
    </row>
    <row r="48" spans="1:2" x14ac:dyDescent="0.2">
      <c r="A48">
        <f t="shared" si="1"/>
        <v>14</v>
      </c>
      <c r="B48">
        <f t="shared" si="0"/>
        <v>0.53333333333333333</v>
      </c>
    </row>
    <row r="49" spans="1:2" x14ac:dyDescent="0.2">
      <c r="A49">
        <f t="shared" si="1"/>
        <v>15</v>
      </c>
      <c r="B49">
        <f t="shared" si="0"/>
        <v>0.5</v>
      </c>
    </row>
    <row r="50" spans="1:2" x14ac:dyDescent="0.2">
      <c r="A50">
        <f t="shared" si="1"/>
        <v>16</v>
      </c>
      <c r="B50">
        <f t="shared" si="0"/>
        <v>0.46666666666666667</v>
      </c>
    </row>
    <row r="51" spans="1:2" x14ac:dyDescent="0.2">
      <c r="A51">
        <f t="shared" si="1"/>
        <v>17</v>
      </c>
      <c r="B51">
        <f t="shared" si="0"/>
        <v>0.43333333333333335</v>
      </c>
    </row>
    <row r="52" spans="1:2" x14ac:dyDescent="0.2">
      <c r="A52">
        <f t="shared" si="1"/>
        <v>18</v>
      </c>
      <c r="B52">
        <f t="shared" si="0"/>
        <v>0.4</v>
      </c>
    </row>
    <row r="53" spans="1:2" x14ac:dyDescent="0.2">
      <c r="A53">
        <f t="shared" si="1"/>
        <v>19</v>
      </c>
      <c r="B53">
        <f t="shared" si="0"/>
        <v>0.3666666666666667</v>
      </c>
    </row>
    <row r="54" spans="1:2" x14ac:dyDescent="0.2">
      <c r="A54">
        <f t="shared" si="1"/>
        <v>20</v>
      </c>
      <c r="B54">
        <f t="shared" si="0"/>
        <v>0.33333333333333337</v>
      </c>
    </row>
    <row r="55" spans="1:2" x14ac:dyDescent="0.2">
      <c r="A55">
        <f t="shared" si="1"/>
        <v>21</v>
      </c>
      <c r="B55">
        <f t="shared" si="0"/>
        <v>0.30000000000000004</v>
      </c>
    </row>
    <row r="56" spans="1:2" x14ac:dyDescent="0.2">
      <c r="A56">
        <f t="shared" si="1"/>
        <v>22</v>
      </c>
      <c r="B56">
        <f t="shared" si="0"/>
        <v>0.26666666666666672</v>
      </c>
    </row>
    <row r="57" spans="1:2" x14ac:dyDescent="0.2">
      <c r="A57">
        <f t="shared" si="1"/>
        <v>23</v>
      </c>
      <c r="B57">
        <f t="shared" si="0"/>
        <v>0.23333333333333328</v>
      </c>
    </row>
    <row r="58" spans="1:2" x14ac:dyDescent="0.2">
      <c r="A58">
        <f t="shared" si="1"/>
        <v>24</v>
      </c>
      <c r="B58">
        <f t="shared" si="0"/>
        <v>0.19999999999999996</v>
      </c>
    </row>
    <row r="59" spans="1:2" x14ac:dyDescent="0.2">
      <c r="A59">
        <f t="shared" si="1"/>
        <v>25</v>
      </c>
      <c r="B59">
        <f t="shared" si="0"/>
        <v>0.16666666666666663</v>
      </c>
    </row>
    <row r="60" spans="1:2" x14ac:dyDescent="0.2">
      <c r="A60">
        <f t="shared" si="1"/>
        <v>26</v>
      </c>
      <c r="B60">
        <f t="shared" si="0"/>
        <v>0.1333333333333333</v>
      </c>
    </row>
    <row r="61" spans="1:2" x14ac:dyDescent="0.2">
      <c r="A61">
        <f t="shared" si="1"/>
        <v>27</v>
      </c>
      <c r="B61">
        <f t="shared" si="0"/>
        <v>9.9999999999999978E-2</v>
      </c>
    </row>
    <row r="62" spans="1:2" x14ac:dyDescent="0.2">
      <c r="A62">
        <f t="shared" si="1"/>
        <v>28</v>
      </c>
      <c r="B62">
        <f t="shared" si="0"/>
        <v>6.6666666666666652E-2</v>
      </c>
    </row>
    <row r="63" spans="1:2" x14ac:dyDescent="0.2">
      <c r="A63">
        <f t="shared" si="1"/>
        <v>29</v>
      </c>
      <c r="B63">
        <f t="shared" si="0"/>
        <v>3.3333333333333326E-2</v>
      </c>
    </row>
    <row r="64" spans="1:2" x14ac:dyDescent="0.2">
      <c r="A64">
        <f t="shared" si="1"/>
        <v>30</v>
      </c>
      <c r="B64">
        <f t="shared" si="0"/>
        <v>0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6"/>
  <sheetViews>
    <sheetView workbookViewId="0">
      <selection activeCell="J14" sqref="J14"/>
    </sheetView>
  </sheetViews>
  <sheetFormatPr defaultRowHeight="15" x14ac:dyDescent="0.2"/>
  <sheetData>
    <row r="1" spans="1:8" ht="21" thickBot="1" x14ac:dyDescent="0.35">
      <c r="A1" s="7" t="s">
        <v>21</v>
      </c>
      <c r="B1" s="8"/>
      <c r="C1" s="8"/>
      <c r="D1" s="8"/>
      <c r="E1" s="8"/>
      <c r="F1" s="8"/>
      <c r="G1" s="8"/>
      <c r="H1" s="9"/>
    </row>
    <row r="2" spans="1:8" ht="9.9499999999999993" customHeight="1" x14ac:dyDescent="0.2">
      <c r="A2" s="1"/>
      <c r="B2" s="1"/>
      <c r="C2" s="1"/>
      <c r="D2" s="1"/>
      <c r="E2" s="1"/>
      <c r="F2" s="1"/>
      <c r="G2" s="1"/>
      <c r="H2" s="1"/>
    </row>
    <row r="4" spans="1:8" x14ac:dyDescent="0.2">
      <c r="A4" t="s">
        <v>12</v>
      </c>
    </row>
    <row r="5" spans="1:8" x14ac:dyDescent="0.2">
      <c r="A5" s="3" t="s">
        <v>28</v>
      </c>
      <c r="B5" s="4">
        <v>0.7</v>
      </c>
    </row>
    <row r="6" spans="1:8" x14ac:dyDescent="0.2">
      <c r="A6" s="3" t="s">
        <v>29</v>
      </c>
      <c r="B6" s="4">
        <v>9</v>
      </c>
    </row>
    <row r="31" spans="1:5" x14ac:dyDescent="0.2">
      <c r="B31">
        <v>1</v>
      </c>
      <c r="C31">
        <v>2</v>
      </c>
      <c r="D31">
        <v>3</v>
      </c>
      <c r="E31">
        <v>4</v>
      </c>
    </row>
    <row r="32" spans="1:5" x14ac:dyDescent="0.2">
      <c r="A32" t="s">
        <v>22</v>
      </c>
      <c r="B32">
        <f>0.8-0.1*B31</f>
        <v>0.70000000000000007</v>
      </c>
      <c r="C32">
        <f t="shared" ref="C32:E32" si="0">0.8-0.1*C31</f>
        <v>0.60000000000000009</v>
      </c>
      <c r="D32">
        <f t="shared" si="0"/>
        <v>0.5</v>
      </c>
      <c r="E32">
        <f t="shared" si="0"/>
        <v>0.4</v>
      </c>
    </row>
    <row r="33" spans="1:5" x14ac:dyDescent="0.2">
      <c r="A33" t="s">
        <v>23</v>
      </c>
      <c r="B33">
        <f>11-2*B31</f>
        <v>9</v>
      </c>
      <c r="C33">
        <f t="shared" ref="C33:E33" si="1">11-2*C31</f>
        <v>7</v>
      </c>
      <c r="D33">
        <f t="shared" si="1"/>
        <v>5</v>
      </c>
      <c r="E33">
        <f t="shared" si="1"/>
        <v>3</v>
      </c>
    </row>
    <row r="34" spans="1:5" x14ac:dyDescent="0.2">
      <c r="B34" s="10" t="s">
        <v>19</v>
      </c>
      <c r="C34" s="10"/>
      <c r="D34" s="10"/>
    </row>
    <row r="35" spans="1:5" x14ac:dyDescent="0.2">
      <c r="A35" t="s">
        <v>24</v>
      </c>
      <c r="B35" t="s">
        <v>25</v>
      </c>
      <c r="C35" t="s">
        <v>27</v>
      </c>
      <c r="D35" t="s">
        <v>26</v>
      </c>
      <c r="E35" t="s">
        <v>30</v>
      </c>
    </row>
    <row r="36" spans="1:5" x14ac:dyDescent="0.2">
      <c r="A36">
        <v>0</v>
      </c>
      <c r="B36">
        <f>1/(1+((1-$A36)/B$32)^B$33)</f>
        <v>3.8788356889889686E-2</v>
      </c>
      <c r="C36">
        <f t="shared" ref="C36:E36" si="2">1/(1+((1-$A36)/C$32)^C$33)</f>
        <v>2.7231297938041656E-2</v>
      </c>
      <c r="D36">
        <f t="shared" si="2"/>
        <v>3.0303030303030304E-2</v>
      </c>
      <c r="E36">
        <f t="shared" si="2"/>
        <v>6.0150375939849621E-2</v>
      </c>
    </row>
    <row r="37" spans="1:5" x14ac:dyDescent="0.2">
      <c r="A37">
        <f>A36+0.05</f>
        <v>0.05</v>
      </c>
      <c r="B37">
        <f t="shared" ref="B37:E56" si="3">1/(1+((1-$A37)/B$32)^B$33)</f>
        <v>6.017510508243315E-2</v>
      </c>
      <c r="C37">
        <f t="shared" si="3"/>
        <v>3.8541111428071227E-2</v>
      </c>
      <c r="D37">
        <f t="shared" si="3"/>
        <v>3.8818383920804285E-2</v>
      </c>
      <c r="E37">
        <f t="shared" si="3"/>
        <v>6.9461402794736157E-2</v>
      </c>
    </row>
    <row r="38" spans="1:5" x14ac:dyDescent="0.2">
      <c r="A38">
        <f t="shared" ref="A38:A56" si="4">A37+0.05</f>
        <v>0.1</v>
      </c>
      <c r="B38">
        <f t="shared" si="3"/>
        <v>9.4333919181492559E-2</v>
      </c>
      <c r="C38">
        <f t="shared" si="3"/>
        <v>5.5291576673866159E-2</v>
      </c>
      <c r="D38">
        <f t="shared" si="3"/>
        <v>5.0262167465500031E-2</v>
      </c>
      <c r="E38">
        <f t="shared" si="3"/>
        <v>8.0706179066834804E-2</v>
      </c>
    </row>
    <row r="39" spans="1:5" x14ac:dyDescent="0.2">
      <c r="A39">
        <f t="shared" si="4"/>
        <v>0.15000000000000002</v>
      </c>
      <c r="B39">
        <f t="shared" si="3"/>
        <v>0.14837491233096764</v>
      </c>
      <c r="C39">
        <f t="shared" si="3"/>
        <v>8.0309678757075856E-2</v>
      </c>
      <c r="D39">
        <f t="shared" si="3"/>
        <v>6.5795663670990115E-2</v>
      </c>
      <c r="E39">
        <f t="shared" si="3"/>
        <v>9.4377880184331797E-2</v>
      </c>
    </row>
    <row r="40" spans="1:5" x14ac:dyDescent="0.2">
      <c r="A40">
        <f t="shared" si="4"/>
        <v>0.2</v>
      </c>
      <c r="B40">
        <f t="shared" si="3"/>
        <v>0.23115826547353849</v>
      </c>
      <c r="C40">
        <f t="shared" si="3"/>
        <v>0.11776425609821767</v>
      </c>
      <c r="D40">
        <f t="shared" si="3"/>
        <v>8.7064330092218492E-2</v>
      </c>
      <c r="E40">
        <f t="shared" si="3"/>
        <v>0.1111111111111111</v>
      </c>
    </row>
    <row r="41" spans="1:5" x14ac:dyDescent="0.2">
      <c r="A41">
        <f t="shared" si="4"/>
        <v>0.25</v>
      </c>
      <c r="B41">
        <f t="shared" si="3"/>
        <v>0.34956863839251839</v>
      </c>
      <c r="C41">
        <f t="shared" si="3"/>
        <v>0.17335915098033006</v>
      </c>
      <c r="D41">
        <f t="shared" si="3"/>
        <v>0.11636363636363636</v>
      </c>
      <c r="E41">
        <f t="shared" si="3"/>
        <v>0.13172112168767688</v>
      </c>
    </row>
    <row r="42" spans="1:5" x14ac:dyDescent="0.2">
      <c r="A42">
        <f t="shared" si="4"/>
        <v>0.3</v>
      </c>
      <c r="B42">
        <f t="shared" si="3"/>
        <v>0.50000000000000022</v>
      </c>
      <c r="C42">
        <f t="shared" si="3"/>
        <v>0.25368493646005064</v>
      </c>
      <c r="D42">
        <f t="shared" si="3"/>
        <v>0.15678306241220152</v>
      </c>
      <c r="E42">
        <f t="shared" si="3"/>
        <v>0.15724815724815733</v>
      </c>
    </row>
    <row r="43" spans="1:5" x14ac:dyDescent="0.2">
      <c r="A43">
        <f t="shared" si="4"/>
        <v>0.35</v>
      </c>
      <c r="B43">
        <f t="shared" si="3"/>
        <v>0.66082475195701107</v>
      </c>
      <c r="C43">
        <f t="shared" si="3"/>
        <v>0.36347829041951335</v>
      </c>
      <c r="D43">
        <f t="shared" si="3"/>
        <v>0.21218223058691724</v>
      </c>
      <c r="E43">
        <f t="shared" si="3"/>
        <v>0.18899963086009597</v>
      </c>
    </row>
    <row r="44" spans="1:5" x14ac:dyDescent="0.2">
      <c r="A44">
        <f t="shared" si="4"/>
        <v>0.39999999999999997</v>
      </c>
      <c r="B44">
        <f t="shared" si="3"/>
        <v>0.80016982706157713</v>
      </c>
      <c r="C44">
        <f t="shared" si="3"/>
        <v>0.5</v>
      </c>
      <c r="D44">
        <f t="shared" si="3"/>
        <v>0.28667094761948431</v>
      </c>
      <c r="E44">
        <f t="shared" si="3"/>
        <v>0.22857142857142848</v>
      </c>
    </row>
    <row r="45" spans="1:5" x14ac:dyDescent="0.2">
      <c r="A45">
        <f t="shared" si="4"/>
        <v>0.44999999999999996</v>
      </c>
      <c r="B45">
        <f t="shared" si="3"/>
        <v>0.89756513067671695</v>
      </c>
      <c r="C45">
        <f t="shared" si="3"/>
        <v>0.64773082670235116</v>
      </c>
      <c r="D45">
        <f t="shared" si="3"/>
        <v>0.38306691029722151</v>
      </c>
      <c r="E45">
        <f t="shared" si="3"/>
        <v>0.27780792186652198</v>
      </c>
    </row>
    <row r="46" spans="1:5" x14ac:dyDescent="0.2">
      <c r="A46">
        <f t="shared" si="4"/>
        <v>0.49999999999999994</v>
      </c>
      <c r="B46">
        <f t="shared" si="3"/>
        <v>0.95383417939253734</v>
      </c>
      <c r="C46">
        <f t="shared" si="3"/>
        <v>0.78181092048561562</v>
      </c>
      <c r="D46">
        <f t="shared" si="3"/>
        <v>0.5</v>
      </c>
      <c r="E46">
        <f t="shared" si="3"/>
        <v>0.33862433862433861</v>
      </c>
    </row>
    <row r="47" spans="1:5" x14ac:dyDescent="0.2">
      <c r="A47">
        <f t="shared" si="4"/>
        <v>0.54999999999999993</v>
      </c>
      <c r="B47">
        <f t="shared" si="3"/>
        <v>0.98159388595971708</v>
      </c>
      <c r="C47">
        <f t="shared" si="3"/>
        <v>0.88223574390178239</v>
      </c>
      <c r="D47">
        <f t="shared" si="3"/>
        <v>0.62873705587586204</v>
      </c>
      <c r="E47">
        <f t="shared" si="3"/>
        <v>0.41257050765511682</v>
      </c>
    </row>
    <row r="48" spans="1:5" x14ac:dyDescent="0.2">
      <c r="A48">
        <f t="shared" si="4"/>
        <v>0.6</v>
      </c>
      <c r="B48">
        <f t="shared" si="3"/>
        <v>0.99354575519236366</v>
      </c>
      <c r="C48">
        <f t="shared" si="3"/>
        <v>0.94470842332613392</v>
      </c>
      <c r="D48">
        <f t="shared" si="3"/>
        <v>0.75319354061219557</v>
      </c>
      <c r="E48">
        <f t="shared" si="3"/>
        <v>0.5</v>
      </c>
    </row>
    <row r="49" spans="1:5" x14ac:dyDescent="0.2">
      <c r="A49">
        <f t="shared" si="4"/>
        <v>0.65</v>
      </c>
      <c r="B49">
        <f t="shared" si="3"/>
        <v>0.99805068226120852</v>
      </c>
      <c r="C49">
        <f t="shared" si="3"/>
        <v>0.97753280278232779</v>
      </c>
      <c r="D49">
        <f t="shared" si="3"/>
        <v>0.85611307541500081</v>
      </c>
      <c r="E49">
        <f t="shared" si="3"/>
        <v>0.59883040935672527</v>
      </c>
    </row>
    <row r="50" spans="1:5" x14ac:dyDescent="0.2">
      <c r="A50">
        <f t="shared" si="4"/>
        <v>0.70000000000000007</v>
      </c>
      <c r="B50">
        <f t="shared" si="3"/>
        <v>0.99951247470790716</v>
      </c>
      <c r="C50">
        <f t="shared" si="3"/>
        <v>0.99224806201550386</v>
      </c>
      <c r="D50">
        <f t="shared" si="3"/>
        <v>0.92785035629453694</v>
      </c>
      <c r="E50">
        <f t="shared" si="3"/>
        <v>0.70329670329670346</v>
      </c>
    </row>
    <row r="51" spans="1:5" x14ac:dyDescent="0.2">
      <c r="A51">
        <f t="shared" si="4"/>
        <v>0.75000000000000011</v>
      </c>
      <c r="B51">
        <f t="shared" si="3"/>
        <v>0.99990547718101908</v>
      </c>
      <c r="C51">
        <f t="shared" si="3"/>
        <v>0.99782441810737998</v>
      </c>
      <c r="D51">
        <f t="shared" si="3"/>
        <v>0.96969696969696972</v>
      </c>
      <c r="E51">
        <f t="shared" si="3"/>
        <v>0.80376766091051832</v>
      </c>
    </row>
    <row r="52" spans="1:5" x14ac:dyDescent="0.2">
      <c r="A52">
        <f t="shared" si="4"/>
        <v>0.80000000000000016</v>
      </c>
      <c r="B52">
        <f t="shared" si="3"/>
        <v>0.99998731232368121</v>
      </c>
      <c r="C52">
        <f t="shared" si="3"/>
        <v>0.9995429616087752</v>
      </c>
      <c r="D52">
        <f t="shared" si="3"/>
        <v>0.98986379474184349</v>
      </c>
      <c r="E52">
        <f t="shared" si="3"/>
        <v>0.88888888888888928</v>
      </c>
    </row>
    <row r="53" spans="1:5" x14ac:dyDescent="0.2">
      <c r="A53">
        <f t="shared" si="4"/>
        <v>0.8500000000000002</v>
      </c>
      <c r="B53">
        <f t="shared" si="3"/>
        <v>0.99999904733862455</v>
      </c>
      <c r="C53">
        <f t="shared" si="3"/>
        <v>0.99993896856881292</v>
      </c>
      <c r="D53">
        <f t="shared" si="3"/>
        <v>0.99757589058587637</v>
      </c>
      <c r="E53">
        <f t="shared" si="3"/>
        <v>0.94990723562152157</v>
      </c>
    </row>
    <row r="54" spans="1:5" x14ac:dyDescent="0.2">
      <c r="A54">
        <f t="shared" si="4"/>
        <v>0.90000000000000024</v>
      </c>
      <c r="B54">
        <f t="shared" si="3"/>
        <v>0.99999997521906847</v>
      </c>
      <c r="C54">
        <f t="shared" si="3"/>
        <v>0.99999642776767628</v>
      </c>
      <c r="D54">
        <f t="shared" si="3"/>
        <v>0.99968010236724236</v>
      </c>
      <c r="E54">
        <f t="shared" si="3"/>
        <v>0.98461538461538478</v>
      </c>
    </row>
    <row r="55" spans="1:5" x14ac:dyDescent="0.2">
      <c r="A55">
        <f t="shared" si="4"/>
        <v>0.95000000000000029</v>
      </c>
      <c r="B55">
        <f t="shared" si="3"/>
        <v>0.99999999995159983</v>
      </c>
      <c r="C55">
        <f t="shared" si="3"/>
        <v>0.99999997209183611</v>
      </c>
      <c r="D55">
        <f t="shared" si="3"/>
        <v>0.99999000009999894</v>
      </c>
      <c r="E55">
        <f t="shared" si="3"/>
        <v>0.99805068226120852</v>
      </c>
    </row>
    <row r="56" spans="1:5" x14ac:dyDescent="0.2">
      <c r="A56">
        <f t="shared" si="4"/>
        <v>1.0000000000000002</v>
      </c>
      <c r="B56">
        <f t="shared" si="3"/>
        <v>1</v>
      </c>
      <c r="C56">
        <f t="shared" si="3"/>
        <v>1</v>
      </c>
      <c r="D56">
        <f t="shared" si="3"/>
        <v>1</v>
      </c>
      <c r="E56">
        <f t="shared" si="3"/>
        <v>1</v>
      </c>
    </row>
  </sheetData>
  <mergeCells count="2">
    <mergeCell ref="A1:H1"/>
    <mergeCell ref="B34:D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workbookViewId="0">
      <selection activeCell="J20" sqref="J20"/>
    </sheetView>
  </sheetViews>
  <sheetFormatPr defaultRowHeight="15" x14ac:dyDescent="0.2"/>
  <sheetData>
    <row r="1" spans="1:8" ht="21" thickBot="1" x14ac:dyDescent="0.35">
      <c r="A1" s="7" t="s">
        <v>50</v>
      </c>
      <c r="B1" s="8"/>
      <c r="C1" s="8"/>
      <c r="D1" s="8"/>
      <c r="E1" s="8"/>
      <c r="F1" s="8"/>
      <c r="G1" s="8"/>
      <c r="H1" s="9"/>
    </row>
    <row r="2" spans="1:8" ht="9.9499999999999993" customHeight="1" x14ac:dyDescent="0.2">
      <c r="A2" s="1"/>
      <c r="B2" s="1"/>
      <c r="C2" s="1"/>
      <c r="D2" s="1"/>
      <c r="E2" s="1"/>
      <c r="F2" s="1"/>
      <c r="G2" s="1"/>
      <c r="H2" s="1"/>
    </row>
    <row r="4" spans="1:8" x14ac:dyDescent="0.2">
      <c r="A4" t="s">
        <v>12</v>
      </c>
    </row>
    <row r="5" spans="1:8" x14ac:dyDescent="0.2">
      <c r="A5" s="3" t="s">
        <v>31</v>
      </c>
      <c r="B5" s="4">
        <v>0.05</v>
      </c>
      <c r="C5" t="s">
        <v>32</v>
      </c>
    </row>
    <row r="33" spans="1:2" ht="19.5" x14ac:dyDescent="0.35">
      <c r="A33" t="s">
        <v>17</v>
      </c>
      <c r="B33" t="s">
        <v>33</v>
      </c>
    </row>
    <row r="34" spans="1:2" x14ac:dyDescent="0.2">
      <c r="A34">
        <v>0</v>
      </c>
      <c r="B34">
        <f t="shared" ref="B34:B44" si="0">EXP(-kD*A34)</f>
        <v>1</v>
      </c>
    </row>
    <row r="35" spans="1:2" x14ac:dyDescent="0.2">
      <c r="A35">
        <f>A34+1</f>
        <v>1</v>
      </c>
      <c r="B35">
        <f t="shared" si="0"/>
        <v>0.95122942450071402</v>
      </c>
    </row>
    <row r="36" spans="1:2" x14ac:dyDescent="0.2">
      <c r="A36">
        <f t="shared" ref="A36:A44" si="1">A35+1</f>
        <v>2</v>
      </c>
      <c r="B36">
        <f t="shared" si="0"/>
        <v>0.90483741803595952</v>
      </c>
    </row>
    <row r="37" spans="1:2" x14ac:dyDescent="0.2">
      <c r="A37">
        <f t="shared" si="1"/>
        <v>3</v>
      </c>
      <c r="B37">
        <f t="shared" si="0"/>
        <v>0.86070797642505781</v>
      </c>
    </row>
    <row r="38" spans="1:2" x14ac:dyDescent="0.2">
      <c r="A38">
        <f t="shared" si="1"/>
        <v>4</v>
      </c>
      <c r="B38">
        <f t="shared" si="0"/>
        <v>0.81873075307798182</v>
      </c>
    </row>
    <row r="39" spans="1:2" x14ac:dyDescent="0.2">
      <c r="A39">
        <f t="shared" si="1"/>
        <v>5</v>
      </c>
      <c r="B39">
        <f t="shared" si="0"/>
        <v>0.77880078307140488</v>
      </c>
    </row>
    <row r="40" spans="1:2" x14ac:dyDescent="0.2">
      <c r="A40">
        <f t="shared" si="1"/>
        <v>6</v>
      </c>
      <c r="B40">
        <f t="shared" si="0"/>
        <v>0.74081822068171788</v>
      </c>
    </row>
    <row r="41" spans="1:2" x14ac:dyDescent="0.2">
      <c r="A41">
        <f t="shared" si="1"/>
        <v>7</v>
      </c>
      <c r="B41">
        <f t="shared" si="0"/>
        <v>0.70468808971871344</v>
      </c>
    </row>
    <row r="42" spans="1:2" x14ac:dyDescent="0.2">
      <c r="A42">
        <f t="shared" si="1"/>
        <v>8</v>
      </c>
      <c r="B42">
        <f t="shared" si="0"/>
        <v>0.67032004603563933</v>
      </c>
    </row>
    <row r="43" spans="1:2" x14ac:dyDescent="0.2">
      <c r="A43">
        <f t="shared" si="1"/>
        <v>9</v>
      </c>
      <c r="B43">
        <f t="shared" si="0"/>
        <v>0.63762815162177333</v>
      </c>
    </row>
    <row r="44" spans="1:2" x14ac:dyDescent="0.2">
      <c r="A44">
        <f t="shared" si="1"/>
        <v>10</v>
      </c>
      <c r="B44">
        <f t="shared" si="0"/>
        <v>0.60653065971263342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workbookViewId="0">
      <selection activeCell="H9" sqref="H9"/>
    </sheetView>
  </sheetViews>
  <sheetFormatPr defaultRowHeight="15" x14ac:dyDescent="0.2"/>
  <sheetData>
    <row r="1" spans="1:8" ht="21" thickBot="1" x14ac:dyDescent="0.35">
      <c r="A1" s="7" t="s">
        <v>51</v>
      </c>
      <c r="B1" s="8"/>
      <c r="C1" s="8"/>
      <c r="D1" s="8"/>
      <c r="E1" s="8"/>
      <c r="F1" s="8"/>
      <c r="G1" s="8"/>
      <c r="H1" s="9"/>
    </row>
    <row r="2" spans="1:8" ht="9.9499999999999993" customHeight="1" x14ac:dyDescent="0.2">
      <c r="A2" s="1"/>
      <c r="B2" s="1"/>
      <c r="C2" s="1"/>
      <c r="D2" s="1"/>
      <c r="E2" s="1"/>
      <c r="F2" s="1"/>
      <c r="G2" s="1"/>
      <c r="H2" s="1"/>
    </row>
    <row r="4" spans="1:8" x14ac:dyDescent="0.2">
      <c r="A4" t="s">
        <v>12</v>
      </c>
    </row>
    <row r="5" spans="1:8" x14ac:dyDescent="0.2">
      <c r="A5" s="3" t="s">
        <v>34</v>
      </c>
      <c r="B5" s="4">
        <v>0.95</v>
      </c>
    </row>
    <row r="6" spans="1:8" x14ac:dyDescent="0.2">
      <c r="A6" s="3" t="s">
        <v>35</v>
      </c>
      <c r="B6" s="4">
        <v>200</v>
      </c>
      <c r="C6" t="s">
        <v>52</v>
      </c>
    </row>
    <row r="7" spans="1:8" x14ac:dyDescent="0.2">
      <c r="A7" s="3" t="s">
        <v>36</v>
      </c>
      <c r="B7" s="4">
        <v>4</v>
      </c>
      <c r="C7" t="s">
        <v>55</v>
      </c>
    </row>
    <row r="33" spans="1:5" x14ac:dyDescent="0.2">
      <c r="A33" s="2" t="s">
        <v>54</v>
      </c>
      <c r="B33">
        <f>B6/10</f>
        <v>20</v>
      </c>
    </row>
    <row r="34" spans="1:5" x14ac:dyDescent="0.2">
      <c r="A34" s="2"/>
    </row>
    <row r="35" spans="1:5" x14ac:dyDescent="0.2">
      <c r="A35" s="2"/>
      <c r="B35" s="2" t="s">
        <v>56</v>
      </c>
      <c r="C35">
        <f>nage</f>
        <v>4</v>
      </c>
      <c r="D35">
        <v>4</v>
      </c>
      <c r="E35">
        <v>4</v>
      </c>
    </row>
    <row r="36" spans="1:5" ht="19.5" x14ac:dyDescent="0.35">
      <c r="B36" s="2" t="s">
        <v>57</v>
      </c>
      <c r="C36">
        <f>rage</f>
        <v>0.95</v>
      </c>
      <c r="D36">
        <v>0.85</v>
      </c>
      <c r="E36">
        <v>0.75</v>
      </c>
    </row>
    <row r="37" spans="1:5" x14ac:dyDescent="0.2">
      <c r="A37" t="s">
        <v>53</v>
      </c>
      <c r="B37" t="s">
        <v>37</v>
      </c>
    </row>
    <row r="38" spans="1:5" x14ac:dyDescent="0.2">
      <c r="A38">
        <v>0</v>
      </c>
      <c r="B38">
        <f>A38/$B$6</f>
        <v>0</v>
      </c>
      <c r="C38">
        <f>1/(1+($B38/C$36)^C$35)</f>
        <v>1</v>
      </c>
      <c r="D38">
        <f t="shared" ref="D38:E48" si="0">1/(1+($B38/D$36)^D$35)</f>
        <v>1</v>
      </c>
      <c r="E38">
        <f t="shared" si="0"/>
        <v>1</v>
      </c>
    </row>
    <row r="39" spans="1:5" x14ac:dyDescent="0.2">
      <c r="A39">
        <f>A38+$B$33</f>
        <v>20</v>
      </c>
      <c r="B39">
        <f t="shared" ref="B39:B48" si="1">A39/$B$6</f>
        <v>0.1</v>
      </c>
      <c r="C39">
        <f t="shared" ref="C39:C48" si="2">1/(1+($B39/C$36)^C$35)</f>
        <v>0.99987724130523192</v>
      </c>
      <c r="D39">
        <f>1/(1+($B39/0.85)^nage)</f>
        <v>0.99980846810395396</v>
      </c>
      <c r="E39">
        <f t="shared" si="0"/>
        <v>0.99968405047293685</v>
      </c>
    </row>
    <row r="40" spans="1:5" x14ac:dyDescent="0.2">
      <c r="A40">
        <f t="shared" ref="A40:A48" si="3">A39+$B$33</f>
        <v>40</v>
      </c>
      <c r="B40">
        <f t="shared" si="1"/>
        <v>0.2</v>
      </c>
      <c r="C40">
        <f t="shared" si="2"/>
        <v>0.99803947096349288</v>
      </c>
      <c r="D40">
        <f>1/(1+($B40/0.85)^nage)</f>
        <v>0.99694426871337005</v>
      </c>
      <c r="E40">
        <f t="shared" si="0"/>
        <v>0.99496865234566922</v>
      </c>
    </row>
    <row r="41" spans="1:5" x14ac:dyDescent="0.2">
      <c r="A41">
        <f t="shared" si="3"/>
        <v>60</v>
      </c>
      <c r="B41">
        <f t="shared" si="1"/>
        <v>0.3</v>
      </c>
      <c r="C41">
        <f t="shared" si="2"/>
        <v>0.99015324768077062</v>
      </c>
      <c r="D41">
        <f>1/(1+($B41/0.85)^nage)</f>
        <v>0.98472004433073557</v>
      </c>
      <c r="E41">
        <f t="shared" si="0"/>
        <v>0.97503900156006229</v>
      </c>
    </row>
    <row r="42" spans="1:5" x14ac:dyDescent="0.2">
      <c r="A42">
        <f t="shared" si="3"/>
        <v>80</v>
      </c>
      <c r="B42">
        <f t="shared" si="1"/>
        <v>0.4</v>
      </c>
      <c r="C42">
        <f t="shared" si="2"/>
        <v>0.96952766391155876</v>
      </c>
      <c r="D42">
        <f>1/(1+($B42/0.85)^nage)</f>
        <v>0.95325108141114157</v>
      </c>
      <c r="E42">
        <f t="shared" si="0"/>
        <v>0.92514756674768373</v>
      </c>
    </row>
    <row r="43" spans="1:5" x14ac:dyDescent="0.2">
      <c r="A43">
        <f t="shared" si="3"/>
        <v>100</v>
      </c>
      <c r="B43">
        <f t="shared" si="1"/>
        <v>0.5</v>
      </c>
      <c r="C43">
        <f t="shared" si="2"/>
        <v>0.92873482942681418</v>
      </c>
      <c r="D43">
        <f>1/(1+($B43/0.85)^nage)</f>
        <v>0.89307214422429182</v>
      </c>
      <c r="E43">
        <f t="shared" si="0"/>
        <v>0.83505154639175261</v>
      </c>
    </row>
    <row r="44" spans="1:5" x14ac:dyDescent="0.2">
      <c r="A44">
        <f t="shared" si="3"/>
        <v>120</v>
      </c>
      <c r="B44">
        <f t="shared" si="1"/>
        <v>0.6</v>
      </c>
      <c r="C44">
        <f t="shared" si="2"/>
        <v>0.86272731485465759</v>
      </c>
      <c r="D44">
        <f>1/(1+($B44/0.85)^nage)</f>
        <v>0.80110688011356546</v>
      </c>
      <c r="E44">
        <f t="shared" si="0"/>
        <v>0.70942111237230432</v>
      </c>
    </row>
    <row r="45" spans="1:5" x14ac:dyDescent="0.2">
      <c r="A45">
        <f t="shared" si="3"/>
        <v>140</v>
      </c>
      <c r="B45">
        <f t="shared" si="1"/>
        <v>0.7</v>
      </c>
      <c r="C45">
        <f t="shared" si="2"/>
        <v>0.77233209076847398</v>
      </c>
      <c r="D45">
        <f>1/(1+($B45/0.85)^nage)</f>
        <v>0.68495206541082698</v>
      </c>
      <c r="E45">
        <f t="shared" si="0"/>
        <v>0.56855830460125123</v>
      </c>
    </row>
    <row r="46" spans="1:5" x14ac:dyDescent="0.2">
      <c r="A46">
        <f t="shared" si="3"/>
        <v>160</v>
      </c>
      <c r="B46">
        <f t="shared" si="1"/>
        <v>0.8</v>
      </c>
      <c r="C46">
        <f t="shared" si="2"/>
        <v>0.66538852325931663</v>
      </c>
      <c r="D46">
        <f>1/(1+($B46/0.85)^nage)</f>
        <v>0.56032927001080124</v>
      </c>
      <c r="E46">
        <f t="shared" si="0"/>
        <v>0.43581752911906751</v>
      </c>
    </row>
    <row r="47" spans="1:5" x14ac:dyDescent="0.2">
      <c r="A47">
        <f t="shared" si="3"/>
        <v>180</v>
      </c>
      <c r="B47">
        <f t="shared" si="1"/>
        <v>0.9</v>
      </c>
      <c r="C47">
        <f t="shared" si="2"/>
        <v>0.55385746524605062</v>
      </c>
      <c r="D47">
        <f>1/(1+($B47/0.85)^nage)</f>
        <v>0.44308927993548963</v>
      </c>
      <c r="E47">
        <f t="shared" si="0"/>
        <v>0.32535137948984905</v>
      </c>
    </row>
    <row r="48" spans="1:5" x14ac:dyDescent="0.2">
      <c r="A48">
        <f t="shared" si="3"/>
        <v>200</v>
      </c>
      <c r="B48">
        <f t="shared" si="1"/>
        <v>1</v>
      </c>
      <c r="C48">
        <f t="shared" si="2"/>
        <v>0.44888588837872567</v>
      </c>
      <c r="D48">
        <f>1/(1+($B48/0.85)^nage)</f>
        <v>0.34297247465310998</v>
      </c>
      <c r="E48">
        <f t="shared" si="0"/>
        <v>0.24035608308605341</v>
      </c>
    </row>
  </sheetData>
  <mergeCells count="1">
    <mergeCell ref="A1:H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8</vt:i4>
      </vt:variant>
    </vt:vector>
  </HeadingPairs>
  <TitlesOfParts>
    <vt:vector size="16" baseType="lpstr">
      <vt:lpstr>NPP-QI</vt:lpstr>
      <vt:lpstr>RadIntercept</vt:lpstr>
      <vt:lpstr>fT</vt:lpstr>
      <vt:lpstr>fF</vt:lpstr>
      <vt:lpstr>fSW</vt:lpstr>
      <vt:lpstr>fVPD</vt:lpstr>
      <vt:lpstr>fage</vt:lpstr>
      <vt:lpstr>Sheet3</vt:lpstr>
      <vt:lpstr>k</vt:lpstr>
      <vt:lpstr>kD</vt:lpstr>
      <vt:lpstr>kF</vt:lpstr>
      <vt:lpstr>nage</vt:lpstr>
      <vt:lpstr>rage</vt:lpstr>
      <vt:lpstr>Tmax</vt:lpstr>
      <vt:lpstr>Tmin</vt:lpstr>
      <vt:lpstr>Topt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MTome</dc:creator>
  <cp:lastModifiedBy>Margarida Tomé</cp:lastModifiedBy>
  <cp:lastPrinted>2011-05-01T09:48:58Z</cp:lastPrinted>
  <dcterms:created xsi:type="dcterms:W3CDTF">2011-05-01T09:45:55Z</dcterms:created>
  <dcterms:modified xsi:type="dcterms:W3CDTF">2014-03-31T22:43:01Z</dcterms:modified>
</cp:coreProperties>
</file>